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9690" windowHeight="729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'COPARTICIPACION'!$A$2:$D$18</definedName>
    <definedName name="_xlnm.Print_Area" localSheetId="3">'EAI'!$A$1:$D$21</definedName>
    <definedName name="_xlnm.Print_Area" localSheetId="1">'EROGACIONES'!$A$1:$E$37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F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<sst xmlns="http://schemas.openxmlformats.org/spreadsheetml/2006/main" count="441" uniqueCount="274">
  <si>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</si>
  <si>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</si>
  <si>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</si>
  <si>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</si>
  <si>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</si>
  <si>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</si>
  <si>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</si>
  <si>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</si>
  <si>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</si>
  <si>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</si>
  <si>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</si>
  <si>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</si>
  <si>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</si>
  <si>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</si>
  <si>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</si>
  <si>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</si>
  <si>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FUENTE: Datos suministrados por la Contaduría General de la Provincia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</si>
  <si>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</si>
  <si>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</si>
  <si>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</si>
  <si>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</si>
  <si>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</si>
  <si>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</si>
  <si>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</si>
  <si>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</si>
  <si>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</si>
  <si>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</si>
  <si>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</si>
  <si>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</si>
  <si>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</si>
  <si>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</si>
  <si>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</si>
  <si>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</si>
  <si>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Coparticipación a MMCC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</si>
  <si>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</si>
  <si>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</si>
  <si>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</si>
  <si>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</si>
  <si>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</si>
  <si>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</si>
  <si>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</si>
  <si>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</si>
  <si>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</si>
  <si>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</si>
  <si>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</si>
  <si>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</si>
  <si>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</si>
  <si>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</si>
  <si>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</si>
  <si>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</si>
  <si>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</si>
  <si>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</si>
  <si>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</si>
  <si>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</si>
  <si>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</si>
  <si>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</si>
  <si>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</si>
  <si>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</si>
  <si>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</si>
  <si>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</si>
  <si>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FUENTE: Datos suministrados por la Contaduría General de la Provincia.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</si>
  <si>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</si>
  <si>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</si>
  <si>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</si>
  <si>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</si>
  <si>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</si>
  <si>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</si>
  <si>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</si>
  <si>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</si>
  <si>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</si>
  <si>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</si>
  <si>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</si>
  <si>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</si>
  <si>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</si>
  <si>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</si>
  <si>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</si>
  <si>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</si>
  <si>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</si>
  <si>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</si>
  <si>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</si>
  <si>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</si>
  <si>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</si>
  <si>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</si>
  <si>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</si>
  <si>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</si>
  <si>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</si>
  <si>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</si>
  <si>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</si>
  <si>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>EJECUTADO EJERCICIO 2014 (3)</t>
  </si>
  <si>
    <t>PRESUPUESTADO EJERCICIO 2014 (5)</t>
  </si>
  <si>
    <t>EJECUTADO EJERCICIO 2014 (1)</t>
  </si>
  <si>
    <t xml:space="preserve"> </t>
  </si>
  <si>
    <t>EJECUTADO EJERCICIO 2014 (2)</t>
  </si>
  <si>
    <t>PRESUPUESTADO EJERCICIO 2014 (4)</t>
  </si>
  <si>
    <t>(4)Cifras del Presupuesto del ejercicio 2014</t>
  </si>
  <si>
    <t>EJECUTADO EJERCICIO 2014 (5)</t>
  </si>
  <si>
    <t>PRESUPUESTADO EJERCICIO 2014 (6)</t>
  </si>
  <si>
    <t>(6)Cifras del Presupuesto del ejercicio 2014</t>
  </si>
  <si>
    <t>EROGADO AÑO ANTERIOR (3)</t>
  </si>
  <si>
    <t>(4) Cifras del Presupuesto Anual 2014.</t>
  </si>
  <si>
    <t>2) CLASIFICACION FUNCIONAL (4)</t>
  </si>
  <si>
    <t>(4) En la clasificación por finalidad se incluyen cifras de Aplicaciones Financieras.</t>
  </si>
  <si>
    <t>(5) Cifras del Presupuesto Anual 2014.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</si>
  <si>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</si>
  <si>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</si>
  <si>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</si>
  <si>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</si>
  <si>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I.A) DATOS DEL MES DE ABRIL DE 2014</t>
  </si>
  <si>
    <t>(2)Corresponde a la ejecución del mes de Abril de 2013.</t>
  </si>
  <si>
    <t>(3)Corresponde a la ejecución presupuestaria del mes de Abril  de 2014</t>
  </si>
  <si>
    <t>(4)Corresponde a la ejecución del mes de Abril de 2013</t>
  </si>
  <si>
    <t>(5)Corresponde a la ejecución presupuestaria del mes de Abril de 2014.</t>
  </si>
  <si>
    <t>I.B) DATOS ACUMULADOS AL MES DE ABRIL DE 2014</t>
  </si>
  <si>
    <t>(2)Corresponde a la ejecución acumulada al mes de Abril de 2013.</t>
  </si>
  <si>
    <t>(3)Corresponde a la ejecución presupuestaria acumulada al mes de Abril  de 2014</t>
  </si>
  <si>
    <t>(4)Corresponde a la ejecución acumulada al mes de Abril de 2013</t>
  </si>
  <si>
    <t>(5)Corresponde a la ejecución presupuestaria acumulada al mes de Abril de 2014.</t>
  </si>
  <si>
    <t>II-A) DATOS DEL MES DE ABRIL DE 2014</t>
  </si>
  <si>
    <t>(2) Ejecución presupuestaria del mes de Abril 2014.</t>
  </si>
  <si>
    <t>(3) Cifras de la ejecución presupuestaria del mes de Abril de 2013.</t>
  </si>
  <si>
    <t>II-B) DATOS ACUMULADOS AL MES DE ABRIL DE 2014</t>
  </si>
  <si>
    <t>(2) Ejecución presupuestaria acumulada al mes de Abril 2014.</t>
  </si>
  <si>
    <t>(3) Cifras de la ejecución presupuestaria acumulada al mes de Abril de 2013.</t>
  </si>
  <si>
    <t>(1) Corresponde a la ejecución acumulada al mes de Abril de 2014.</t>
  </si>
  <si>
    <t>(2) Cifras de ejecución acumulada al mes de Abril de 2013.</t>
  </si>
  <si>
    <t>Fondo de Financiamiento Educativo</t>
  </si>
  <si>
    <t>Ejecución presupuestaria acumulada al mes de Abril 2014.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</si>
  <si>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</si>
  <si>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</si>
  <si>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</si>
  <si>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</si>
  <si>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</si>
  <si>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</si>
  <si>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</si>
  <si>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</si>
  <si>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</si>
  <si>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</si>
  <si>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Contribuciones a la Seguridad Social</t>
  </si>
  <si>
    <t>Contribución a la Seguridad Social</t>
  </si>
  <si>
    <t>Ingresos No Tributarios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</si>
  <si>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</si>
  <si>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</si>
  <si>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</si>
  <si>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</si>
  <si>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</si>
  <si>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</si>
  <si>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Rentas de la Propiedad</t>
  </si>
  <si>
    <t>Prestaciones de la seguridad social</t>
  </si>
  <si>
    <t>Prestaciones de la Seguridad Social  (Neto del déficit de la</t>
  </si>
  <si>
    <t>Caja de Jubilaciones y Pensiones)</t>
  </si>
  <si>
    <t>Otros Gastos Corrientes</t>
  </si>
  <si>
    <t>Transferencias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</si>
  <si>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</si>
  <si>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</si>
  <si>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</si>
  <si>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</si>
  <si>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</si>
  <si>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</si>
  <si>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</si>
  <si>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</si>
  <si>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Inversión Real Directa</t>
  </si>
  <si>
    <t>Transferencias de capital</t>
  </si>
  <si>
    <t>Transferencias de Capital</t>
  </si>
  <si>
    <t>Inversión financiera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</si>
  <si>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</si>
  <si>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</si>
  <si>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</si>
  <si>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</si>
  <si>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</si>
  <si>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</si>
  <si>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</si>
  <si>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</si>
  <si>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</si>
  <si>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</si>
  <si>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</si>
  <si>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</si>
  <si>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</si>
  <si>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</si>
  <si>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</si>
  <si>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</si>
  <si>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</si>
  <si>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</si>
  <si>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</si>
  <si>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</si>
  <si>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</si>
  <si>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</si>
  <si>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</si>
  <si>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</si>
  <si>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 xml:space="preserve">     a) Venta de acciones y participaciones de capital</t>
  </si>
  <si>
    <t>- Venta de Acciones y Participación de Capital</t>
  </si>
  <si>
    <t xml:space="preserve">     b) Recuperación de préstamos de corto plazo</t>
  </si>
  <si>
    <t>- Recuperacion de Prestamos de Corto Plazo</t>
  </si>
  <si>
    <t xml:space="preserve">     c) Venta de títulos y valores</t>
  </si>
  <si>
    <t>- Venta de Títulos y Valores</t>
  </si>
  <si>
    <t>- Disminución de Otros Activos Financieros</t>
  </si>
  <si>
    <t xml:space="preserve">        1) Disminución de disponibilidades</t>
  </si>
  <si>
    <t>. Disminucion de Disponibilidades</t>
  </si>
  <si>
    <t xml:space="preserve">        2) Disminución de cuentas a cobrar</t>
  </si>
  <si>
    <t>. Disminucion de Cuentas a Cobrar</t>
  </si>
  <si>
    <t xml:space="preserve">        3) Dismunición de documentos a cobrar</t>
  </si>
  <si>
    <t>. Disminucion de Documentos a Cobrar</t>
  </si>
  <si>
    <t xml:space="preserve">        4) Dismin. activos diferidos y adelantos prov.</t>
  </si>
  <si>
    <t>. Dismin. Activos Dif.y adelan a Proveed.</t>
  </si>
  <si>
    <t xml:space="preserve">        5) Recuperación aportes reintegrables</t>
  </si>
  <si>
    <t>. Recuperacion Aportes Reintegrables</t>
  </si>
  <si>
    <t xml:space="preserve">     e) Recuperación de préstamos a largo plazo</t>
  </si>
  <si>
    <t>- Recuperacion de Prestamos de Largo Plazo</t>
  </si>
  <si>
    <t>Endeudamiento Pco. e Incremento Pasivos</t>
  </si>
  <si>
    <t xml:space="preserve">     a) Colocación de deuda interna a corto plazo</t>
  </si>
  <si>
    <t>- Colocacion Deuda Interna a Corto Plazo</t>
  </si>
  <si>
    <t xml:space="preserve">     b) Colocación de deuda externa a corto plazo</t>
  </si>
  <si>
    <t>- Colocacion Deuda Externa a Corto Plazo</t>
  </si>
  <si>
    <t xml:space="preserve">     c) Obtención de préstamo a corto plazo</t>
  </si>
  <si>
    <t>- Obtención de Préstamos a Corto Plazo</t>
  </si>
  <si>
    <t xml:space="preserve">     d) Incremento de otros pasivos</t>
  </si>
  <si>
    <t>- Incremento de Otros Pasivos</t>
  </si>
  <si>
    <t xml:space="preserve">     e) Colocación de deuda interna a largo plazo</t>
  </si>
  <si>
    <t>- Colocacion Deuda Interna a Largo Plazo</t>
  </si>
  <si>
    <t xml:space="preserve">     f) Colocación de deuda externa a largo plazo</t>
  </si>
  <si>
    <t>- Colocacion Deuda Externa a Largo Plazo</t>
  </si>
  <si>
    <t>- Deuda Exigible</t>
  </si>
  <si>
    <t xml:space="preserve">     g) Obtención de préstamo a largo plazo</t>
  </si>
  <si>
    <t>- Obtencion de Prestamos a Largo Plazo</t>
  </si>
  <si>
    <t xml:space="preserve">     h) Conversión deuda a CP en a LP por refinanciación</t>
  </si>
  <si>
    <t>- Conversion Deuda a CP en a LP por Refinanc.</t>
  </si>
  <si>
    <t xml:space="preserve">  C) Incremento del patrimonio</t>
  </si>
  <si>
    <t>Incremento del Patrimonio</t>
  </si>
  <si>
    <t>XV -</t>
  </si>
  <si>
    <t>APLICACIONES FINANCIERAS</t>
  </si>
  <si>
    <t xml:space="preserve">    a) Aportes de capital</t>
  </si>
  <si>
    <t>- Aportes de Capital</t>
  </si>
  <si>
    <t xml:space="preserve">    b) Concesión de prést. a corto plazo</t>
  </si>
  <si>
    <t>- Concesion de Prestamos a Corto Plazo</t>
  </si>
  <si>
    <t xml:space="preserve">    c) Adquisición de títulos y valores</t>
  </si>
  <si>
    <t>- Adquisición de Títulos y Valores</t>
  </si>
  <si>
    <t>- Incremento de Otros Activos Financieros</t>
  </si>
  <si>
    <t>Incremento de disponibilidades</t>
  </si>
  <si>
    <t>. Incremento de Disponibilidades</t>
  </si>
  <si>
    <t>Incremento de cuentas a cobrar</t>
  </si>
  <si>
    <t>. Incremento de Cuentas a Cobrar</t>
  </si>
  <si>
    <t>Incremento de documentos a cobrar</t>
  </si>
  <si>
    <t>. Incremento de Documentos a Cobrar</t>
  </si>
  <si>
    <t>Incremento de activos diferidos y adelantos a proveedores y</t>
  </si>
  <si>
    <t>. Incremento de Act. Dif. y Adel. a Proveed.</t>
  </si>
  <si>
    <t xml:space="preserve">    e) Concesión de prést. de largo plazo</t>
  </si>
  <si>
    <t>- Concesion de Prestamos a Largo Plazo</t>
  </si>
  <si>
    <t>Amortización Deudas y Disminución Pasivos</t>
  </si>
  <si>
    <t xml:space="preserve">    a) Amortización deuda interna a corto plazo</t>
  </si>
  <si>
    <t>- Amortizacion Deuda Interna a Corto Plazo</t>
  </si>
  <si>
    <t xml:space="preserve">    b) Amortización deuda externa a corto plazo</t>
  </si>
  <si>
    <t>- Amortizacion Deuda Externa a Corto Plazo</t>
  </si>
  <si>
    <t xml:space="preserve">    c) Amortización de préstamos a corto plazo</t>
  </si>
  <si>
    <t>- Amortizacion de Prestamos a Corto Plazo</t>
  </si>
  <si>
    <t xml:space="preserve">    d) Disminución de otros pasivos</t>
  </si>
  <si>
    <t>- Disminución de Otros Pasivos</t>
  </si>
  <si>
    <t xml:space="preserve">    e) Amortización deuda interna a largo plazo</t>
  </si>
  <si>
    <t>- Amortizacion Deuda Interna a Largo Plazo</t>
  </si>
  <si>
    <t xml:space="preserve">    f) Amortización deuda externa a largo plazo</t>
  </si>
  <si>
    <t>- Amortizacion Deuda Externa a Largo Plazo</t>
  </si>
  <si>
    <t xml:space="preserve">    g) Amortización de préstamos a largo plazo</t>
  </si>
  <si>
    <t>- Amortizacion de Prestamos a Largo Plazo</t>
  </si>
  <si>
    <t xml:space="preserve">    h) Conversión de la deuda a largo plazo en a corto plazo</t>
  </si>
  <si>
    <t>- Convers. Deuda a Largo Plazo en a Corto Plazo</t>
  </si>
  <si>
    <t xml:space="preserve">  C) Disminución del patrimonio</t>
  </si>
  <si>
    <t>Disminución del Patrimonio</t>
  </si>
  <si>
    <t>Contribuciones figurativas para aplicaciones financieras</t>
  </si>
  <si>
    <t>Contribución para Aplic. Financieras</t>
  </si>
  <si>
    <t>Gastos figurativos para aplicaciones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</si>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</sst>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7" fillId="0" borderId="0" xfId="0" applyNumberFormat="1" applyFont="1" applyAlignment="1" applyProtection="1">
      <alignment/>
      <protection locked="0"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7" fillId="0" borderId="25" xfId="0" applyNumberFormat="1" applyFont="1" applyBorder="1" applyAlignment="1">
      <alignment/>
    </xf>
    <xf numFmtId="4" fontId="7" fillId="0" borderId="0" xfId="0" applyNumberFormat="1" applyFont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Fill="1" applyAlignment="1">
      <alignment horizontal="left" indent="1"/>
    </xf>
    <xf numFmtId="4" fontId="7" fillId="0" borderId="0" xfId="0" applyNumberFormat="1" applyFont="1" applyFill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 indent="3"/>
    </xf>
    <xf numFmtId="0" fontId="0" fillId="0" borderId="0" xfId="51" applyFont="1" applyFill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4" fontId="7" fillId="0" borderId="26" xfId="0" applyNumberFormat="1" applyFont="1" applyFill="1" applyBorder="1" applyAlignment="1" applyProtection="1">
      <alignment/>
      <protection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7CI20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39.28125" style="0" customWidth="1"/>
    <col min="2" max="3" width="16.28125" style="0" customWidth="1"/>
    <col min="4" max="4" width="15.7109375" style="0" customWidth="1"/>
    <col min="5" max="5" width="17.14062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86</v>
      </c>
      <c r="B2" s="2"/>
    </row>
    <row r="3" spans="1:2" ht="16.5" customHeight="1">
      <c r="A3" s="2" t="s">
        <v>107</v>
      </c>
      <c r="B3" s="2"/>
    </row>
    <row r="4" spans="1:2" ht="16.5" customHeight="1">
      <c r="A4" s="7" t="s">
        <v>18</v>
      </c>
      <c r="B4" s="7"/>
    </row>
    <row r="5" ht="16.5" customHeight="1">
      <c r="A5" t="s">
        <v>58</v>
      </c>
    </row>
    <row r="6" spans="1:7" ht="49.5" customHeight="1">
      <c r="A6" s="5" t="s">
        <v>1</v>
      </c>
      <c r="B6" s="6" t="s">
        <v>93</v>
      </c>
      <c r="C6" s="6" t="s">
        <v>88</v>
      </c>
      <c r="D6" s="6" t="s">
        <v>12</v>
      </c>
      <c r="E6" s="6" t="s">
        <v>83</v>
      </c>
      <c r="F6" s="21"/>
      <c r="G6" s="22"/>
    </row>
    <row r="7" spans="1:7" ht="16.5" customHeight="1">
      <c r="A7" s="9" t="s">
        <v>3</v>
      </c>
      <c r="B7" s="30">
        <f>SUM(B8:B11)</f>
        <v>52371.54000000001</v>
      </c>
      <c r="C7" s="30">
        <f>SUM(C8:C11)</f>
        <v>4565.0199999999995</v>
      </c>
      <c r="D7" s="30">
        <f>+C7/$C$16*100</f>
        <v>93.39965054566434</v>
      </c>
      <c r="E7" s="30">
        <v>3354.6899999999996</v>
      </c>
      <c r="F7" s="23"/>
      <c r="G7" s="24"/>
    </row>
    <row r="8" spans="1:8" ht="16.5" customHeight="1">
      <c r="A8" s="4" t="s">
        <v>4</v>
      </c>
      <c r="B8" s="29">
        <v>37068.23</v>
      </c>
      <c r="C8" s="29">
        <v>3064.43</v>
      </c>
      <c r="D8" s="29">
        <f aca="true" t="shared" si="0" ref="D8:D16">+C8/$C$16*100</f>
        <v>62.697795655145036</v>
      </c>
      <c r="E8" s="29">
        <v>2250.04</v>
      </c>
      <c r="F8" s="25"/>
      <c r="G8" s="26"/>
      <c r="H8" s="41"/>
    </row>
    <row r="9" spans="1:8" ht="16.5" customHeight="1">
      <c r="A9" s="4" t="s">
        <v>5</v>
      </c>
      <c r="B9" s="29">
        <v>9527.25</v>
      </c>
      <c r="C9" s="29">
        <v>917.66</v>
      </c>
      <c r="D9" s="29">
        <f t="shared" si="0"/>
        <v>18.775191197351678</v>
      </c>
      <c r="E9" s="29">
        <v>671.28</v>
      </c>
      <c r="F9" s="25"/>
      <c r="G9" s="26"/>
      <c r="H9" s="41"/>
    </row>
    <row r="10" spans="1:8" ht="16.5" customHeight="1">
      <c r="A10" s="4" t="s">
        <v>6</v>
      </c>
      <c r="B10" s="29">
        <v>2992.84</v>
      </c>
      <c r="C10" s="29">
        <v>281.05</v>
      </c>
      <c r="D10" s="29">
        <f t="shared" si="0"/>
        <v>5.750242449290248</v>
      </c>
      <c r="E10" s="29">
        <v>228.31</v>
      </c>
      <c r="F10" s="25"/>
      <c r="G10" s="26"/>
      <c r="H10" s="41"/>
    </row>
    <row r="11" spans="1:8" ht="16.5" customHeight="1">
      <c r="A11" s="4" t="s">
        <v>7</v>
      </c>
      <c r="B11" s="29">
        <f>52371.54-49588.32</f>
        <v>2783.220000000001</v>
      </c>
      <c r="C11" s="29">
        <v>301.88</v>
      </c>
      <c r="D11" s="29">
        <f t="shared" si="0"/>
        <v>6.176421243877388</v>
      </c>
      <c r="E11" s="29">
        <v>205.06</v>
      </c>
      <c r="F11" s="25"/>
      <c r="G11" s="26"/>
      <c r="H11" s="41"/>
    </row>
    <row r="12" spans="1:7" ht="16.5" customHeight="1">
      <c r="A12" s="9" t="s">
        <v>8</v>
      </c>
      <c r="B12" s="30">
        <f>SUM(B13:B15)</f>
        <v>1520.75</v>
      </c>
      <c r="C12" s="30">
        <f>SUM(C13:C15)</f>
        <v>322.59999999999997</v>
      </c>
      <c r="D12" s="30">
        <f t="shared" si="0"/>
        <v>6.600349454335648</v>
      </c>
      <c r="E12" s="30">
        <v>170.21999999999997</v>
      </c>
      <c r="F12" s="23"/>
      <c r="G12" s="24"/>
    </row>
    <row r="13" spans="1:8" ht="16.5" customHeight="1">
      <c r="A13" s="4" t="s">
        <v>9</v>
      </c>
      <c r="B13" s="29">
        <v>0</v>
      </c>
      <c r="C13" s="29"/>
      <c r="D13" s="29">
        <f t="shared" si="0"/>
        <v>0</v>
      </c>
      <c r="E13" s="29">
        <v>0.04</v>
      </c>
      <c r="F13" s="25"/>
      <c r="G13" s="26"/>
      <c r="H13" s="41"/>
    </row>
    <row r="14" spans="1:8" ht="16.5" customHeight="1">
      <c r="A14" s="4" t="s">
        <v>10</v>
      </c>
      <c r="B14" s="29">
        <v>1417.08</v>
      </c>
      <c r="C14" s="29">
        <v>312.9</v>
      </c>
      <c r="D14" s="29">
        <f t="shared" si="0"/>
        <v>6.401888853879802</v>
      </c>
      <c r="E14" s="29">
        <v>161.73</v>
      </c>
      <c r="F14" s="25"/>
      <c r="G14" s="26"/>
      <c r="H14" s="41"/>
    </row>
    <row r="15" spans="1:8" ht="16.5" customHeight="1">
      <c r="A15" s="4" t="s">
        <v>11</v>
      </c>
      <c r="B15" s="29">
        <f>1520.75-1417.08</f>
        <v>103.67000000000007</v>
      </c>
      <c r="C15" s="29">
        <v>9.7</v>
      </c>
      <c r="D15" s="29">
        <f t="shared" si="0"/>
        <v>0.1984606004558456</v>
      </c>
      <c r="E15" s="29">
        <v>8.45</v>
      </c>
      <c r="F15" s="25"/>
      <c r="G15" s="26"/>
      <c r="H15" s="41"/>
    </row>
    <row r="16" spans="1:7" ht="16.5" customHeight="1">
      <c r="A16" s="10" t="s">
        <v>13</v>
      </c>
      <c r="B16" s="32">
        <f>+B12+B7</f>
        <v>53892.29000000001</v>
      </c>
      <c r="C16" s="32">
        <f>+C12+C7</f>
        <v>4887.62</v>
      </c>
      <c r="D16" s="32">
        <f t="shared" si="0"/>
        <v>100</v>
      </c>
      <c r="E16" s="32">
        <v>3524.9099999999994</v>
      </c>
      <c r="F16" s="23"/>
      <c r="G16" s="24"/>
    </row>
    <row r="17" spans="1:6" ht="33.75" customHeight="1">
      <c r="A17" s="96" t="s">
        <v>14</v>
      </c>
      <c r="B17" s="96"/>
      <c r="C17" s="96"/>
      <c r="D17" s="96"/>
      <c r="E17" s="96"/>
      <c r="F17" s="20"/>
    </row>
    <row r="18" spans="1:6" ht="16.5" customHeight="1">
      <c r="A18" s="97" t="s">
        <v>108</v>
      </c>
      <c r="B18" s="97"/>
      <c r="C18" s="97"/>
      <c r="D18" s="97"/>
      <c r="E18" s="97"/>
      <c r="F18" s="33"/>
    </row>
    <row r="19" spans="1:6" ht="16.5" customHeight="1">
      <c r="A19" t="s">
        <v>109</v>
      </c>
      <c r="B19" s="33"/>
      <c r="C19" s="33"/>
      <c r="D19" s="33"/>
      <c r="E19" s="33"/>
      <c r="F19" s="33"/>
    </row>
    <row r="20" spans="1:6" ht="16.5" customHeight="1">
      <c r="A20" t="s">
        <v>94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16</v>
      </c>
    </row>
    <row r="23" spans="1:2" ht="16.5" customHeight="1">
      <c r="A23" s="3" t="s">
        <v>17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ABRIL DE 2014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58</v>
      </c>
    </row>
    <row r="30" spans="1:6" ht="46.5" customHeight="1">
      <c r="A30" s="5" t="s">
        <v>1</v>
      </c>
      <c r="B30" s="6" t="s">
        <v>96</v>
      </c>
      <c r="C30" s="6" t="s">
        <v>95</v>
      </c>
      <c r="D30" s="6" t="s">
        <v>12</v>
      </c>
      <c r="E30" s="6" t="s">
        <v>82</v>
      </c>
      <c r="F30" s="21"/>
    </row>
    <row r="31" spans="1:6" ht="15">
      <c r="A31" s="9" t="s">
        <v>63</v>
      </c>
      <c r="B31" s="30">
        <f>+B32+B38</f>
        <v>37068.23000000001</v>
      </c>
      <c r="C31" s="30">
        <f>+C32+C38</f>
        <v>3064.4279999999994</v>
      </c>
      <c r="D31" s="30">
        <f aca="true" t="shared" si="1" ref="D31:D48">+C31/$C$49*100</f>
        <v>62.69778039118441</v>
      </c>
      <c r="E31" s="30">
        <v>2250.0299999999997</v>
      </c>
      <c r="F31" s="28"/>
    </row>
    <row r="32" spans="1:6" ht="16.5" customHeight="1">
      <c r="A32" s="4" t="s">
        <v>64</v>
      </c>
      <c r="B32" s="29">
        <f>SUM(B33:B37)</f>
        <v>13044.080000000002</v>
      </c>
      <c r="C32" s="29">
        <f>SUM(C33:C37)</f>
        <v>1165.2679999999998</v>
      </c>
      <c r="D32" s="29">
        <f t="shared" si="1"/>
        <v>23.841224907511183</v>
      </c>
      <c r="E32" s="29">
        <v>871.2099999999999</v>
      </c>
      <c r="F32" s="28"/>
    </row>
    <row r="33" spans="1:6" ht="16.5" customHeight="1">
      <c r="A33" s="4" t="s">
        <v>65</v>
      </c>
      <c r="B33" s="29">
        <v>10334.34</v>
      </c>
      <c r="C33" s="29">
        <v>898.3</v>
      </c>
      <c r="D33" s="29">
        <f t="shared" si="1"/>
        <v>18.37909591134168</v>
      </c>
      <c r="E33" s="29">
        <v>656.63</v>
      </c>
      <c r="F33" s="28"/>
    </row>
    <row r="34" spans="1:6" ht="16.5" customHeight="1">
      <c r="A34" s="4" t="s">
        <v>66</v>
      </c>
      <c r="B34" s="29">
        <v>90.09</v>
      </c>
      <c r="C34" s="29">
        <v>14.42</v>
      </c>
      <c r="D34" s="29">
        <f t="shared" si="1"/>
        <v>0.29503124016647786</v>
      </c>
      <c r="E34" s="29">
        <v>11.96</v>
      </c>
      <c r="F34" s="28"/>
    </row>
    <row r="35" spans="1:6" ht="16.5" customHeight="1">
      <c r="A35" s="4" t="s">
        <v>67</v>
      </c>
      <c r="B35" s="29">
        <v>1116.04</v>
      </c>
      <c r="C35" s="29">
        <v>125.954</v>
      </c>
      <c r="D35" s="29">
        <f t="shared" si="1"/>
        <v>2.5770017214929646</v>
      </c>
      <c r="E35" s="29">
        <v>106.66</v>
      </c>
      <c r="F35" s="28"/>
    </row>
    <row r="36" spans="1:6" ht="16.5" customHeight="1">
      <c r="A36" s="4" t="s">
        <v>68</v>
      </c>
      <c r="B36" s="29">
        <v>1481.69</v>
      </c>
      <c r="C36" s="29">
        <v>123.754</v>
      </c>
      <c r="D36" s="29">
        <f t="shared" si="1"/>
        <v>2.5319900204966923</v>
      </c>
      <c r="E36" s="29">
        <v>93.92</v>
      </c>
      <c r="F36" s="28"/>
    </row>
    <row r="37" spans="1:6" ht="16.5" customHeight="1">
      <c r="A37" s="4" t="s">
        <v>69</v>
      </c>
      <c r="B37" s="29">
        <f>20.81+1.11</f>
        <v>21.919999999999998</v>
      </c>
      <c r="C37" s="29">
        <v>2.84</v>
      </c>
      <c r="D37" s="29">
        <f t="shared" si="1"/>
        <v>0.05810601401337012</v>
      </c>
      <c r="E37" s="29">
        <v>2.04</v>
      </c>
      <c r="F37" s="28"/>
    </row>
    <row r="38" spans="1:6" ht="16.5" customHeight="1">
      <c r="A38" s="4" t="s">
        <v>70</v>
      </c>
      <c r="B38" s="29">
        <f>SUM(B39:B45)</f>
        <v>24024.150000000005</v>
      </c>
      <c r="C38" s="29">
        <f>SUM(C39:C45)</f>
        <v>1899.1599999999996</v>
      </c>
      <c r="D38" s="29">
        <f t="shared" si="1"/>
        <v>38.856555483673226</v>
      </c>
      <c r="E38" s="29">
        <v>1378.82</v>
      </c>
      <c r="F38" s="28"/>
    </row>
    <row r="39" spans="1:6" ht="16.5" customHeight="1">
      <c r="A39" s="4" t="s">
        <v>71</v>
      </c>
      <c r="B39" s="29">
        <v>9583.54</v>
      </c>
      <c r="C39" s="29">
        <v>686.3</v>
      </c>
      <c r="D39" s="29">
        <f t="shared" si="1"/>
        <v>14.041604724428137</v>
      </c>
      <c r="E39" s="29">
        <v>481.64</v>
      </c>
      <c r="F39" s="28"/>
    </row>
    <row r="40" spans="1:6" ht="16.5" customHeight="1">
      <c r="A40" s="4" t="s">
        <v>72</v>
      </c>
      <c r="B40" s="29">
        <v>676.73</v>
      </c>
      <c r="C40" s="29">
        <v>36.9</v>
      </c>
      <c r="D40" s="29">
        <f t="shared" si="1"/>
        <v>0.7549689848920271</v>
      </c>
      <c r="E40" s="29">
        <v>30.8</v>
      </c>
      <c r="F40" s="28"/>
    </row>
    <row r="41" spans="1:6" ht="16.5" customHeight="1">
      <c r="A41" s="4" t="s">
        <v>73</v>
      </c>
      <c r="B41" s="29">
        <v>10968.43</v>
      </c>
      <c r="C41" s="29">
        <v>949</v>
      </c>
      <c r="D41" s="29">
        <f t="shared" si="1"/>
        <v>19.416411020664874</v>
      </c>
      <c r="E41" s="29">
        <v>666.82</v>
      </c>
      <c r="F41" s="28"/>
    </row>
    <row r="42" spans="1:6" ht="16.5" customHeight="1">
      <c r="A42" s="4" t="s">
        <v>74</v>
      </c>
      <c r="B42" s="29">
        <v>833.15</v>
      </c>
      <c r="C42" s="29">
        <v>72.84</v>
      </c>
      <c r="D42" s="29">
        <f t="shared" si="1"/>
        <v>1.4902965002584083</v>
      </c>
      <c r="E42" s="29">
        <v>56.88</v>
      </c>
      <c r="F42" s="28"/>
    </row>
    <row r="43" spans="1:6" ht="16.5" customHeight="1">
      <c r="A43" s="4" t="s">
        <v>75</v>
      </c>
      <c r="B43" s="29">
        <v>591.18</v>
      </c>
      <c r="C43" s="29">
        <v>40.58</v>
      </c>
      <c r="D43" s="29">
        <f t="shared" si="1"/>
        <v>0.8302612847403378</v>
      </c>
      <c r="E43" s="29">
        <v>39.31</v>
      </c>
      <c r="F43" s="28"/>
    </row>
    <row r="44" spans="1:6" ht="16.5" customHeight="1">
      <c r="A44" s="4" t="s">
        <v>76</v>
      </c>
      <c r="B44" s="29">
        <v>171.49</v>
      </c>
      <c r="C44" s="29">
        <v>11.79</v>
      </c>
      <c r="D44" s="29">
        <f t="shared" si="1"/>
        <v>0.24122179761184281</v>
      </c>
      <c r="E44" s="29">
        <v>11.79</v>
      </c>
      <c r="F44" s="28"/>
    </row>
    <row r="45" spans="1:6" ht="16.5" customHeight="1">
      <c r="A45" s="4" t="s">
        <v>69</v>
      </c>
      <c r="B45" s="29">
        <v>1199.63</v>
      </c>
      <c r="C45" s="29">
        <v>101.75</v>
      </c>
      <c r="D45" s="29">
        <f t="shared" si="1"/>
        <v>2.081791171077609</v>
      </c>
      <c r="E45" s="29">
        <v>91.58</v>
      </c>
      <c r="F45" s="28"/>
    </row>
    <row r="46" spans="1:6" ht="18" customHeight="1">
      <c r="A46" s="9" t="s">
        <v>103</v>
      </c>
      <c r="B46" s="30">
        <v>2992.84</v>
      </c>
      <c r="C46" s="30">
        <v>281.05</v>
      </c>
      <c r="D46" s="30">
        <f t="shared" si="1"/>
        <v>5.750244802273828</v>
      </c>
      <c r="E46" s="30">
        <v>228.31</v>
      </c>
      <c r="F46" s="28"/>
    </row>
    <row r="47" spans="1:6" ht="30">
      <c r="A47" s="34" t="s">
        <v>77</v>
      </c>
      <c r="B47" s="36">
        <f>53892.29-40109.82</f>
        <v>13782.470000000001</v>
      </c>
      <c r="C47" s="36">
        <f>4887.62-3345.52</f>
        <v>1542.1</v>
      </c>
      <c r="D47" s="36">
        <f t="shared" si="1"/>
        <v>31.551156411978187</v>
      </c>
      <c r="E47" s="36">
        <v>1045.02</v>
      </c>
      <c r="F47" s="28"/>
    </row>
    <row r="48" spans="1:6" ht="19.5" customHeight="1">
      <c r="A48" s="35" t="s">
        <v>78</v>
      </c>
      <c r="B48" s="36">
        <f>0.82+47.93</f>
        <v>48.75</v>
      </c>
      <c r="C48" s="36">
        <f>-1.29+1.22+0.11</f>
        <v>0.03999999999999994</v>
      </c>
      <c r="D48" s="36">
        <f t="shared" si="1"/>
        <v>0.0008183945635685919</v>
      </c>
      <c r="E48" s="36">
        <v>1.5499999999999998</v>
      </c>
      <c r="F48" s="28"/>
    </row>
    <row r="49" spans="1:6" ht="19.5" customHeight="1">
      <c r="A49" s="37" t="s">
        <v>79</v>
      </c>
      <c r="B49" s="36">
        <f>+B47+B48+B31+B46</f>
        <v>53892.29000000001</v>
      </c>
      <c r="C49" s="36">
        <f>+C47+C48+C31+C46</f>
        <v>4887.6179999999995</v>
      </c>
      <c r="D49" s="36">
        <f>+C49/$C$49*100</f>
        <v>100</v>
      </c>
      <c r="E49" s="36">
        <f>+E47+E48+E31+E46</f>
        <v>3524.9099999999994</v>
      </c>
      <c r="F49" s="28"/>
    </row>
    <row r="50" spans="1:5" ht="50.25" customHeight="1">
      <c r="A50" s="96" t="s">
        <v>104</v>
      </c>
      <c r="B50" s="96"/>
      <c r="C50" s="96"/>
      <c r="D50" s="96"/>
      <c r="E50" s="96"/>
    </row>
    <row r="51" spans="1:5" ht="16.5" customHeight="1">
      <c r="A51" t="s">
        <v>80</v>
      </c>
      <c r="B51" s="33"/>
      <c r="C51" s="33"/>
      <c r="D51" s="33"/>
      <c r="E51" s="33"/>
    </row>
    <row r="52" spans="1:5" ht="16.5" customHeight="1">
      <c r="A52" t="s">
        <v>81</v>
      </c>
      <c r="B52" s="33"/>
      <c r="C52" s="33"/>
      <c r="D52" s="33"/>
      <c r="E52" s="33"/>
    </row>
    <row r="53" spans="1:5" ht="16.5" customHeight="1">
      <c r="A53" t="s">
        <v>110</v>
      </c>
      <c r="B53" s="33"/>
      <c r="C53" s="33"/>
      <c r="D53" s="33"/>
      <c r="E53" s="33"/>
    </row>
    <row r="54" ht="16.5" customHeight="1">
      <c r="A54" t="s">
        <v>111</v>
      </c>
    </row>
    <row r="55" ht="15">
      <c r="A55" t="s">
        <v>97</v>
      </c>
    </row>
    <row r="57" ht="15">
      <c r="A57" t="s">
        <v>16</v>
      </c>
    </row>
    <row r="58" ht="15">
      <c r="A58" s="3" t="s">
        <v>17</v>
      </c>
    </row>
    <row r="60" spans="1:2" ht="15">
      <c r="A60" s="1" t="s">
        <v>0</v>
      </c>
      <c r="B60" s="1"/>
    </row>
    <row r="61" spans="1:2" ht="15">
      <c r="A61" s="2" t="s">
        <v>86</v>
      </c>
      <c r="B61" s="2"/>
    </row>
    <row r="62" spans="1:2" ht="15">
      <c r="A62" s="2" t="s">
        <v>112</v>
      </c>
      <c r="B62" s="2"/>
    </row>
    <row r="63" spans="1:2" ht="15">
      <c r="A63" s="7" t="s">
        <v>18</v>
      </c>
      <c r="B63" s="7"/>
    </row>
    <row r="64" ht="15">
      <c r="A64" t="s">
        <v>58</v>
      </c>
    </row>
    <row r="65" spans="1:5" ht="25.5">
      <c r="A65" s="5" t="s">
        <v>1</v>
      </c>
      <c r="B65" s="6" t="s">
        <v>93</v>
      </c>
      <c r="C65" s="6" t="s">
        <v>88</v>
      </c>
      <c r="D65" s="6" t="s">
        <v>12</v>
      </c>
      <c r="E65" s="6" t="s">
        <v>83</v>
      </c>
    </row>
    <row r="66" spans="1:5" ht="15">
      <c r="A66" s="9" t="s">
        <v>3</v>
      </c>
      <c r="B66" s="30">
        <f>SUM(B67:B70)</f>
        <v>52371.54000000001</v>
      </c>
      <c r="C66" s="30">
        <f>SUM(C67:C70)</f>
        <v>17074.1</v>
      </c>
      <c r="D66" s="30">
        <f>+C66/$C$75*100</f>
        <v>97.07872860246454</v>
      </c>
      <c r="E66" s="30">
        <v>12610.59</v>
      </c>
    </row>
    <row r="67" spans="1:5" ht="15">
      <c r="A67" s="4" t="s">
        <v>4</v>
      </c>
      <c r="B67" s="29">
        <v>37068.23</v>
      </c>
      <c r="C67" s="29">
        <v>12271.26</v>
      </c>
      <c r="D67" s="29">
        <f>+C67/$C$75*100</f>
        <v>69.77107543883888</v>
      </c>
      <c r="E67" s="29">
        <v>8997.18</v>
      </c>
    </row>
    <row r="68" spans="1:5" ht="15">
      <c r="A68" s="4" t="s">
        <v>5</v>
      </c>
      <c r="B68" s="29">
        <v>9527.25</v>
      </c>
      <c r="C68" s="29">
        <v>2765.81</v>
      </c>
      <c r="D68" s="29">
        <f aca="true" t="shared" si="2" ref="D68:D75">+C68/$C$75*100</f>
        <v>15.725649864764904</v>
      </c>
      <c r="E68" s="29">
        <v>2082.18</v>
      </c>
    </row>
    <row r="69" spans="1:5" ht="15">
      <c r="A69" s="4" t="s">
        <v>6</v>
      </c>
      <c r="B69" s="29">
        <v>2992.84</v>
      </c>
      <c r="C69" s="29">
        <v>1104.14</v>
      </c>
      <c r="D69" s="29">
        <f t="shared" si="2"/>
        <v>6.277842310817274</v>
      </c>
      <c r="E69" s="29">
        <v>901.58</v>
      </c>
    </row>
    <row r="70" spans="1:5" ht="15">
      <c r="A70" s="4" t="s">
        <v>7</v>
      </c>
      <c r="B70" s="29">
        <f>52371.54-49588.32</f>
        <v>2783.220000000001</v>
      </c>
      <c r="C70" s="29">
        <v>932.89</v>
      </c>
      <c r="D70" s="29">
        <f t="shared" si="2"/>
        <v>5.304160988043478</v>
      </c>
      <c r="E70" s="29">
        <v>629.65</v>
      </c>
    </row>
    <row r="71" spans="1:5" ht="15">
      <c r="A71" s="9" t="s">
        <v>8</v>
      </c>
      <c r="B71" s="30">
        <f>SUM(B72:B74)</f>
        <v>1520.75</v>
      </c>
      <c r="C71" s="30">
        <f>SUM(C72:C74)</f>
        <v>513.79</v>
      </c>
      <c r="D71" s="30">
        <f t="shared" si="2"/>
        <v>2.921271397535463</v>
      </c>
      <c r="E71" s="30">
        <v>319.64000000000004</v>
      </c>
    </row>
    <row r="72" spans="1:5" ht="15">
      <c r="A72" s="4" t="s">
        <v>9</v>
      </c>
      <c r="B72" s="29">
        <v>0</v>
      </c>
      <c r="C72" s="29"/>
      <c r="D72" s="29">
        <f t="shared" si="2"/>
        <v>0</v>
      </c>
      <c r="E72" s="29">
        <v>0.04</v>
      </c>
    </row>
    <row r="73" spans="1:5" ht="15">
      <c r="A73" s="4" t="s">
        <v>10</v>
      </c>
      <c r="B73" s="29">
        <v>1417.08</v>
      </c>
      <c r="C73" s="29">
        <v>478.39</v>
      </c>
      <c r="D73" s="29">
        <f t="shared" si="2"/>
        <v>2.719996543075946</v>
      </c>
      <c r="E73" s="29">
        <v>289.86</v>
      </c>
    </row>
    <row r="74" spans="1:5" ht="15">
      <c r="A74" s="4" t="s">
        <v>11</v>
      </c>
      <c r="B74" s="29">
        <f>1520.75-1417.08</f>
        <v>103.67000000000007</v>
      </c>
      <c r="C74" s="29">
        <v>35.4</v>
      </c>
      <c r="D74" s="29">
        <f t="shared" si="2"/>
        <v>0.20127485445951732</v>
      </c>
      <c r="E74" s="29">
        <v>29.74</v>
      </c>
    </row>
    <row r="75" spans="1:5" ht="15">
      <c r="A75" s="10" t="s">
        <v>13</v>
      </c>
      <c r="B75" s="32">
        <f>+B71+B66</f>
        <v>53892.29000000001</v>
      </c>
      <c r="C75" s="32">
        <f>+C71+C66</f>
        <v>17587.89</v>
      </c>
      <c r="D75" s="32">
        <f t="shared" si="2"/>
        <v>100</v>
      </c>
      <c r="E75" s="32">
        <v>12930.23</v>
      </c>
    </row>
    <row r="76" spans="1:5" ht="36" customHeight="1">
      <c r="A76" s="96" t="s">
        <v>14</v>
      </c>
      <c r="B76" s="96"/>
      <c r="C76" s="96"/>
      <c r="D76" s="96"/>
      <c r="E76" s="96"/>
    </row>
    <row r="77" spans="1:5" ht="15">
      <c r="A77" s="97" t="s">
        <v>113</v>
      </c>
      <c r="B77" s="97"/>
      <c r="C77" s="97"/>
      <c r="D77" s="97"/>
      <c r="E77" s="97"/>
    </row>
    <row r="78" spans="1:5" ht="15">
      <c r="A78" t="s">
        <v>114</v>
      </c>
      <c r="B78" s="50"/>
      <c r="C78" s="50"/>
      <c r="D78" s="50"/>
      <c r="E78" s="50"/>
    </row>
    <row r="79" spans="1:5" ht="15">
      <c r="A79" t="s">
        <v>94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">
        <v>16</v>
      </c>
    </row>
    <row r="82" spans="1:2" ht="15">
      <c r="A82" s="3" t="s">
        <v>17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ABRIL DE 2014</v>
      </c>
      <c r="B86" s="2"/>
    </row>
    <row r="87" spans="1:2" ht="15">
      <c r="A87" s="7" t="s">
        <v>15</v>
      </c>
      <c r="B87" s="43"/>
    </row>
    <row r="88" ht="15">
      <c r="A88" t="s">
        <v>58</v>
      </c>
    </row>
    <row r="89" spans="1:5" ht="25.5">
      <c r="A89" s="5" t="s">
        <v>1</v>
      </c>
      <c r="B89" s="6" t="s">
        <v>96</v>
      </c>
      <c r="C89" s="6" t="s">
        <v>95</v>
      </c>
      <c r="D89" s="6" t="s">
        <v>12</v>
      </c>
      <c r="E89" s="6" t="s">
        <v>82</v>
      </c>
    </row>
    <row r="90" spans="1:5" ht="15">
      <c r="A90" s="9" t="s">
        <v>63</v>
      </c>
      <c r="B90" s="30">
        <f>+B91+B97</f>
        <v>37068.23000000001</v>
      </c>
      <c r="C90" s="30">
        <f>+C91+C97</f>
        <v>12271.26</v>
      </c>
      <c r="D90" s="30">
        <f>+C90/$C$108*100</f>
        <v>69.77107543883888</v>
      </c>
      <c r="E90" s="30">
        <v>8997.18</v>
      </c>
    </row>
    <row r="91" spans="1:5" ht="15">
      <c r="A91" s="4" t="s">
        <v>64</v>
      </c>
      <c r="B91" s="29">
        <f>SUM(B92:B96)</f>
        <v>13044.080000000002</v>
      </c>
      <c r="C91" s="29">
        <f>SUM(C92:C96)</f>
        <v>4611.320000000001</v>
      </c>
      <c r="D91" s="29">
        <f>+C91/$C$108*100</f>
        <v>26.218722086617557</v>
      </c>
      <c r="E91" s="29">
        <v>3462.2000000000003</v>
      </c>
    </row>
    <row r="92" spans="1:5" ht="15">
      <c r="A92" s="4" t="s">
        <v>65</v>
      </c>
      <c r="B92" s="29">
        <v>10334.34</v>
      </c>
      <c r="C92" s="29">
        <v>3607.76</v>
      </c>
      <c r="D92" s="29">
        <f aca="true" t="shared" si="3" ref="D92:D108">+C92/$C$108*100</f>
        <v>20.512750534600798</v>
      </c>
      <c r="E92" s="29">
        <v>2655.84</v>
      </c>
    </row>
    <row r="93" spans="1:5" ht="15">
      <c r="A93" s="4" t="s">
        <v>66</v>
      </c>
      <c r="B93" s="29">
        <v>90.09</v>
      </c>
      <c r="C93" s="29">
        <v>37.11</v>
      </c>
      <c r="D93" s="29">
        <f t="shared" si="3"/>
        <v>0.21099745336137535</v>
      </c>
      <c r="E93" s="29">
        <v>29.05</v>
      </c>
    </row>
    <row r="94" spans="1:5" ht="15">
      <c r="A94" s="4" t="s">
        <v>67</v>
      </c>
      <c r="B94" s="29">
        <v>1116.04</v>
      </c>
      <c r="C94" s="29">
        <v>475.31</v>
      </c>
      <c r="D94" s="29">
        <f t="shared" si="3"/>
        <v>2.7024844935918977</v>
      </c>
      <c r="E94" s="29">
        <v>393.45</v>
      </c>
    </row>
    <row r="95" spans="1:5" ht="15">
      <c r="A95" s="4" t="s">
        <v>68</v>
      </c>
      <c r="B95" s="29">
        <v>1481.69</v>
      </c>
      <c r="C95" s="29">
        <v>479.97</v>
      </c>
      <c r="D95" s="29">
        <f t="shared" si="3"/>
        <v>2.728979997032049</v>
      </c>
      <c r="E95" s="29">
        <v>374.8</v>
      </c>
    </row>
    <row r="96" spans="1:5" ht="15">
      <c r="A96" s="4" t="s">
        <v>69</v>
      </c>
      <c r="B96" s="29">
        <f>20.81+1.11</f>
        <v>21.919999999999998</v>
      </c>
      <c r="C96" s="29">
        <v>11.17</v>
      </c>
      <c r="D96" s="29">
        <f t="shared" si="3"/>
        <v>0.06350960803143527</v>
      </c>
      <c r="E96" s="29">
        <v>9.06</v>
      </c>
    </row>
    <row r="97" spans="1:5" ht="15">
      <c r="A97" s="4" t="s">
        <v>70</v>
      </c>
      <c r="B97" s="29">
        <f>SUM(B98:B104)</f>
        <v>24024.150000000005</v>
      </c>
      <c r="C97" s="29">
        <f>SUM(C98:C104)</f>
        <v>7659.94</v>
      </c>
      <c r="D97" s="29">
        <f t="shared" si="3"/>
        <v>43.55235335222133</v>
      </c>
      <c r="E97" s="29">
        <v>5534.9800000000005</v>
      </c>
    </row>
    <row r="98" spans="1:5" ht="15">
      <c r="A98" s="4" t="s">
        <v>71</v>
      </c>
      <c r="B98" s="29">
        <v>9583.54</v>
      </c>
      <c r="C98" s="29">
        <v>2861.95</v>
      </c>
      <c r="D98" s="29">
        <f t="shared" si="3"/>
        <v>16.2722759808027</v>
      </c>
      <c r="E98" s="29">
        <v>2017.62</v>
      </c>
    </row>
    <row r="99" spans="1:5" ht="15">
      <c r="A99" s="4" t="s">
        <v>72</v>
      </c>
      <c r="B99" s="29">
        <v>676.73</v>
      </c>
      <c r="C99" s="29">
        <v>123.2</v>
      </c>
      <c r="D99" s="29">
        <f t="shared" si="3"/>
        <v>0.700481979361936</v>
      </c>
      <c r="E99" s="29">
        <v>85.78</v>
      </c>
    </row>
    <row r="100" spans="1:5" ht="15">
      <c r="A100" s="4" t="s">
        <v>73</v>
      </c>
      <c r="B100" s="29">
        <v>10968.43</v>
      </c>
      <c r="C100" s="29">
        <v>3719.73</v>
      </c>
      <c r="D100" s="29">
        <f t="shared" si="3"/>
        <v>21.14938176211018</v>
      </c>
      <c r="E100" s="29">
        <v>2668.61</v>
      </c>
    </row>
    <row r="101" spans="1:5" ht="15">
      <c r="A101" s="4" t="s">
        <v>74</v>
      </c>
      <c r="B101" s="29">
        <v>833.15</v>
      </c>
      <c r="C101" s="29">
        <v>298.6</v>
      </c>
      <c r="D101" s="29">
        <f t="shared" si="3"/>
        <v>1.6977590830963805</v>
      </c>
      <c r="E101" s="29">
        <v>212.7</v>
      </c>
    </row>
    <row r="102" spans="1:5" ht="15">
      <c r="A102" s="4" t="s">
        <v>75</v>
      </c>
      <c r="B102" s="29">
        <v>591.18</v>
      </c>
      <c r="C102" s="29">
        <v>176.06</v>
      </c>
      <c r="D102" s="29">
        <f t="shared" si="3"/>
        <v>1.0010296857667407</v>
      </c>
      <c r="E102" s="29">
        <v>151.47</v>
      </c>
    </row>
    <row r="103" spans="1:5" ht="15">
      <c r="A103" s="4" t="s">
        <v>76</v>
      </c>
      <c r="B103" s="29">
        <v>171.49</v>
      </c>
      <c r="C103" s="29">
        <v>77.16</v>
      </c>
      <c r="D103" s="29">
        <f t="shared" si="3"/>
        <v>0.43871095395752413</v>
      </c>
      <c r="E103" s="29">
        <v>77.16</v>
      </c>
    </row>
    <row r="104" spans="1:5" ht="15">
      <c r="A104" s="4" t="s">
        <v>69</v>
      </c>
      <c r="B104" s="29">
        <v>1199.63</v>
      </c>
      <c r="C104" s="29">
        <v>403.24</v>
      </c>
      <c r="D104" s="29">
        <f t="shared" si="3"/>
        <v>2.292713907125869</v>
      </c>
      <c r="E104" s="29">
        <v>321.64</v>
      </c>
    </row>
    <row r="105" spans="1:5" ht="21.75" customHeight="1">
      <c r="A105" s="9" t="s">
        <v>103</v>
      </c>
      <c r="B105" s="30">
        <v>2992.84</v>
      </c>
      <c r="C105" s="30">
        <v>1104.14</v>
      </c>
      <c r="D105" s="30">
        <f t="shared" si="3"/>
        <v>6.277842310817274</v>
      </c>
      <c r="E105" s="30">
        <v>901.58</v>
      </c>
    </row>
    <row r="106" spans="1:5" ht="30">
      <c r="A106" s="34" t="s">
        <v>77</v>
      </c>
      <c r="B106" s="36">
        <f>53892.29-40109.82</f>
        <v>13782.470000000001</v>
      </c>
      <c r="C106" s="36">
        <f>17587.89-13376.73</f>
        <v>4211.16</v>
      </c>
      <c r="D106" s="36">
        <f t="shared" si="3"/>
        <v>23.943520228975732</v>
      </c>
      <c r="E106" s="36">
        <f>12930.23-9902.16</f>
        <v>3028.0699999999997</v>
      </c>
    </row>
    <row r="107" spans="1:5" ht="26.25" customHeight="1">
      <c r="A107" s="35" t="s">
        <v>78</v>
      </c>
      <c r="B107" s="36">
        <f>0.82+47.93</f>
        <v>48.75</v>
      </c>
      <c r="C107" s="36">
        <f>1.22+0.11</f>
        <v>1.33</v>
      </c>
      <c r="D107" s="36">
        <f t="shared" si="3"/>
        <v>0.00756202136811181</v>
      </c>
      <c r="E107" s="36">
        <v>3.4</v>
      </c>
    </row>
    <row r="108" spans="1:5" ht="15.75">
      <c r="A108" s="37" t="s">
        <v>79</v>
      </c>
      <c r="B108" s="36">
        <f>+B106+B107+B90+B105</f>
        <v>53892.29000000001</v>
      </c>
      <c r="C108" s="36">
        <f>+C106+C107+C90+C105</f>
        <v>17587.89</v>
      </c>
      <c r="D108" s="36">
        <f t="shared" si="3"/>
        <v>100</v>
      </c>
      <c r="E108" s="36">
        <f>+E106+E107+E90+E105</f>
        <v>12930.23</v>
      </c>
    </row>
    <row r="109" spans="1:5" ht="43.5" customHeight="1">
      <c r="A109" s="96" t="s">
        <v>104</v>
      </c>
      <c r="B109" s="96"/>
      <c r="C109" s="96"/>
      <c r="D109" s="96"/>
      <c r="E109" s="96"/>
    </row>
    <row r="110" spans="1:5" ht="15">
      <c r="A110" t="s">
        <v>80</v>
      </c>
      <c r="B110" s="50"/>
      <c r="C110" s="50"/>
      <c r="D110" s="50"/>
      <c r="E110" s="50"/>
    </row>
    <row r="111" spans="1:5" ht="15">
      <c r="A111" t="s">
        <v>81</v>
      </c>
      <c r="B111" s="50"/>
      <c r="C111" s="50"/>
      <c r="D111" s="50"/>
      <c r="E111" s="50"/>
    </row>
    <row r="112" spans="1:5" ht="15">
      <c r="A112" t="s">
        <v>115</v>
      </c>
      <c r="B112" s="50"/>
      <c r="C112" s="50"/>
      <c r="D112" s="50"/>
      <c r="E112" s="50"/>
    </row>
    <row r="113" ht="15">
      <c r="A113" t="s">
        <v>116</v>
      </c>
    </row>
    <row r="114" ht="15">
      <c r="A114" t="s">
        <v>97</v>
      </c>
    </row>
    <row r="116" ht="15">
      <c r="A116" t="s">
        <v>16</v>
      </c>
    </row>
    <row r="117" ht="15">
      <c r="A117" s="3" t="s">
        <v>17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zoomScalePageLayoutView="0" workbookViewId="0" topLeftCell="A118">
      <selection activeCell="D74" sqref="D74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87</v>
      </c>
      <c r="B2" s="2"/>
    </row>
    <row r="3" spans="1:2" ht="15">
      <c r="A3" s="2" t="s">
        <v>117</v>
      </c>
      <c r="B3" s="2"/>
    </row>
    <row r="4" spans="1:2" ht="15">
      <c r="A4" s="2" t="s">
        <v>20</v>
      </c>
      <c r="B4" s="2"/>
    </row>
    <row r="5" ht="15">
      <c r="A5" t="s">
        <v>58</v>
      </c>
    </row>
    <row r="6" spans="1:7" ht="38.25">
      <c r="A6" s="5" t="s">
        <v>1</v>
      </c>
      <c r="B6" s="6" t="s">
        <v>93</v>
      </c>
      <c r="C6" s="6" t="s">
        <v>92</v>
      </c>
      <c r="D6" s="6" t="s">
        <v>44</v>
      </c>
      <c r="E6" s="6" t="s">
        <v>98</v>
      </c>
      <c r="F6" s="22"/>
      <c r="G6" s="22"/>
    </row>
    <row r="7" spans="1:7" ht="15">
      <c r="A7" s="11" t="s">
        <v>21</v>
      </c>
      <c r="B7" s="30">
        <f>+B8+B9+B13+B14+B15+B16</f>
        <v>48168.850000000006</v>
      </c>
      <c r="C7" s="30">
        <f>+C8+C9+C13+C14+C15+C16</f>
        <v>4430.02</v>
      </c>
      <c r="D7" s="30">
        <f aca="true" t="shared" si="0" ref="D7:D29">+C7/$C$30*100</f>
        <v>93.89196326573001</v>
      </c>
      <c r="E7" s="30">
        <v>3347.8599999999997</v>
      </c>
      <c r="F7" s="27"/>
      <c r="G7" s="38"/>
    </row>
    <row r="8" spans="1:7" ht="15">
      <c r="A8" s="12" t="s">
        <v>22</v>
      </c>
      <c r="B8" s="29">
        <v>21433.69</v>
      </c>
      <c r="C8" s="29">
        <v>2023.93</v>
      </c>
      <c r="D8" s="29">
        <f t="shared" si="0"/>
        <v>42.89614069742551</v>
      </c>
      <c r="E8" s="29">
        <v>1502.54</v>
      </c>
      <c r="F8" s="27"/>
      <c r="G8" s="27"/>
    </row>
    <row r="9" spans="1:7" ht="15">
      <c r="A9" s="12" t="s">
        <v>23</v>
      </c>
      <c r="B9" s="29">
        <f>SUM(B10:B12)</f>
        <v>6527.9000000000015</v>
      </c>
      <c r="C9" s="29">
        <f>SUM(C10:C12)</f>
        <v>551.05</v>
      </c>
      <c r="D9" s="29">
        <f t="shared" si="0"/>
        <v>11.679217330301109</v>
      </c>
      <c r="E9" s="29">
        <v>409.46</v>
      </c>
      <c r="F9" s="27"/>
      <c r="G9" s="27"/>
    </row>
    <row r="10" spans="1:7" ht="15">
      <c r="A10" s="12" t="s">
        <v>24</v>
      </c>
      <c r="B10" s="29">
        <v>1037.16</v>
      </c>
      <c r="C10" s="29">
        <v>74.61</v>
      </c>
      <c r="D10" s="29">
        <f t="shared" si="0"/>
        <v>1.581320034504611</v>
      </c>
      <c r="E10" s="29">
        <v>58.43</v>
      </c>
      <c r="F10" s="27" t="s">
        <v>91</v>
      </c>
      <c r="G10" s="27"/>
    </row>
    <row r="11" spans="1:7" ht="15">
      <c r="A11" s="12" t="s">
        <v>25</v>
      </c>
      <c r="B11" s="29">
        <v>5699.59</v>
      </c>
      <c r="C11" s="29">
        <v>498.78</v>
      </c>
      <c r="D11" s="29">
        <f t="shared" si="0"/>
        <v>10.571381943576059</v>
      </c>
      <c r="E11" s="29">
        <v>365.69</v>
      </c>
      <c r="F11" s="27"/>
      <c r="G11" s="27"/>
    </row>
    <row r="12" spans="1:7" ht="15">
      <c r="A12" s="12" t="s">
        <v>26</v>
      </c>
      <c r="B12" s="29">
        <f>27961.59-21433.69-6736.75</f>
        <v>-208.84999999999854</v>
      </c>
      <c r="C12" s="29">
        <v>-22.34</v>
      </c>
      <c r="D12" s="29">
        <f t="shared" si="0"/>
        <v>-0.47348464777956045</v>
      </c>
      <c r="E12" s="29">
        <v>-14.66</v>
      </c>
      <c r="F12" s="27"/>
      <c r="G12" s="27"/>
    </row>
    <row r="13" spans="1:7" ht="15">
      <c r="A13" s="12" t="s">
        <v>27</v>
      </c>
      <c r="B13" s="29">
        <v>40.1</v>
      </c>
      <c r="C13" s="29">
        <v>6.95</v>
      </c>
      <c r="D13" s="29">
        <f t="shared" si="0"/>
        <v>0.14730162498066005</v>
      </c>
      <c r="E13" s="29">
        <v>5.83</v>
      </c>
      <c r="F13" s="27"/>
      <c r="G13" s="27"/>
    </row>
    <row r="14" spans="1:7" ht="15">
      <c r="A14" s="12" t="s">
        <v>28</v>
      </c>
      <c r="B14" s="29">
        <v>8527.81</v>
      </c>
      <c r="C14" s="29">
        <v>843.53</v>
      </c>
      <c r="D14" s="29">
        <f t="shared" si="0"/>
        <v>17.87817837696923</v>
      </c>
      <c r="E14" s="29">
        <v>658.74</v>
      </c>
      <c r="F14" s="27"/>
      <c r="G14" s="27"/>
    </row>
    <row r="15" spans="1:7" ht="15">
      <c r="A15" s="12" t="s">
        <v>29</v>
      </c>
      <c r="B15" s="29">
        <f>27.36+2387.22</f>
        <v>2414.58</v>
      </c>
      <c r="C15" s="29">
        <v>192.84</v>
      </c>
      <c r="D15" s="29">
        <f t="shared" si="0"/>
        <v>4.08714321744899</v>
      </c>
      <c r="E15" s="29">
        <v>145.47</v>
      </c>
      <c r="F15" s="27"/>
      <c r="G15" s="27"/>
    </row>
    <row r="16" spans="1:7" ht="15">
      <c r="A16" s="12" t="s">
        <v>30</v>
      </c>
      <c r="B16" s="29">
        <f>+B17+B18+B21</f>
        <v>9224.77</v>
      </c>
      <c r="C16" s="29">
        <f>+C17+C18+C21</f>
        <v>811.72</v>
      </c>
      <c r="D16" s="29">
        <f t="shared" si="0"/>
        <v>17.203982018604513</v>
      </c>
      <c r="E16" s="29">
        <v>625.82</v>
      </c>
      <c r="F16" s="27"/>
      <c r="G16" s="27"/>
    </row>
    <row r="17" spans="1:7" ht="15">
      <c r="A17" s="12" t="s">
        <v>31</v>
      </c>
      <c r="B17" s="29">
        <v>4335.35</v>
      </c>
      <c r="C17" s="29">
        <v>403.47</v>
      </c>
      <c r="D17" s="29">
        <f t="shared" si="0"/>
        <v>8.551336205891642</v>
      </c>
      <c r="E17" s="29">
        <v>343.54</v>
      </c>
      <c r="F17" s="27"/>
      <c r="G17" s="27"/>
    </row>
    <row r="18" spans="1:7" ht="15">
      <c r="A18" s="12" t="s">
        <v>32</v>
      </c>
      <c r="B18" s="29">
        <f>SUM(B19:B20)</f>
        <v>4591.74</v>
      </c>
      <c r="C18" s="29">
        <f>SUM(C19:C20)</f>
        <v>391.05999999999995</v>
      </c>
      <c r="D18" s="29">
        <f t="shared" si="0"/>
        <v>8.2883127287679</v>
      </c>
      <c r="E18" s="29">
        <v>275.71</v>
      </c>
      <c r="F18" s="27"/>
      <c r="G18" s="27"/>
    </row>
    <row r="19" spans="1:7" ht="15">
      <c r="A19" s="12" t="s">
        <v>33</v>
      </c>
      <c r="B19" s="44">
        <f>4414.02</f>
        <v>4414.02</v>
      </c>
      <c r="C19" s="29">
        <v>357.28</v>
      </c>
      <c r="D19" s="29">
        <f t="shared" si="0"/>
        <v>7.57236324792665</v>
      </c>
      <c r="E19" s="29">
        <v>268.95</v>
      </c>
      <c r="F19" s="27"/>
      <c r="G19" s="27"/>
    </row>
    <row r="20" spans="1:7" ht="15">
      <c r="A20" s="12" t="s">
        <v>34</v>
      </c>
      <c r="B20" s="44">
        <f>4591.74-4414.02</f>
        <v>177.71999999999935</v>
      </c>
      <c r="C20" s="29">
        <v>33.78</v>
      </c>
      <c r="D20" s="29">
        <f t="shared" si="0"/>
        <v>0.7159494808412513</v>
      </c>
      <c r="E20" s="29">
        <v>6.76</v>
      </c>
      <c r="F20" s="27"/>
      <c r="G20" s="27"/>
    </row>
    <row r="21" spans="1:7" ht="15">
      <c r="A21" s="12" t="s">
        <v>35</v>
      </c>
      <c r="B21" s="44">
        <f>9224.77-8927.09</f>
        <v>297.6800000000003</v>
      </c>
      <c r="C21" s="29">
        <v>17.19</v>
      </c>
      <c r="D21" s="29">
        <f t="shared" si="0"/>
        <v>0.3643330839449707</v>
      </c>
      <c r="E21" s="29">
        <v>6.57</v>
      </c>
      <c r="F21" s="27"/>
      <c r="G21" s="27"/>
    </row>
    <row r="22" spans="1:7" ht="15">
      <c r="A22" s="13" t="s">
        <v>36</v>
      </c>
      <c r="B22" s="31">
        <f>+B23+B28+B29</f>
        <v>5440.990000000001</v>
      </c>
      <c r="C22" s="31">
        <f>+C23+C28+C29</f>
        <v>288.19</v>
      </c>
      <c r="D22" s="31">
        <f t="shared" si="0"/>
        <v>6.108036734269988</v>
      </c>
      <c r="E22" s="31">
        <v>151.88</v>
      </c>
      <c r="F22" s="27"/>
      <c r="G22" s="27"/>
    </row>
    <row r="23" spans="1:7" ht="15">
      <c r="A23" s="12" t="s">
        <v>37</v>
      </c>
      <c r="B23" s="29">
        <f>SUM(B24:B27)</f>
        <v>3994.05</v>
      </c>
      <c r="C23" s="29">
        <f>SUM(C24:C27)</f>
        <v>167.8</v>
      </c>
      <c r="D23" s="29">
        <f t="shared" si="0"/>
        <v>3.5564334779503244</v>
      </c>
      <c r="E23" s="29">
        <v>112.86</v>
      </c>
      <c r="F23" s="27"/>
      <c r="G23" s="27"/>
    </row>
    <row r="24" spans="1:7" ht="15">
      <c r="A24" s="12" t="s">
        <v>38</v>
      </c>
      <c r="B24" s="29">
        <f>11+60+7</f>
        <v>78</v>
      </c>
      <c r="C24" s="29">
        <v>0.12</v>
      </c>
      <c r="D24" s="29">
        <f t="shared" si="0"/>
        <v>0.002543337409738015</v>
      </c>
      <c r="E24" s="29"/>
      <c r="F24" s="27"/>
      <c r="G24" s="27"/>
    </row>
    <row r="25" spans="1:7" ht="15">
      <c r="A25" s="12" t="s">
        <v>39</v>
      </c>
      <c r="B25" s="29">
        <f>2056.44+741.02+11.1</f>
        <v>2808.56</v>
      </c>
      <c r="C25" s="29">
        <v>103.03</v>
      </c>
      <c r="D25" s="29">
        <f t="shared" si="0"/>
        <v>2.1836671110442305</v>
      </c>
      <c r="E25" s="29">
        <v>75.67</v>
      </c>
      <c r="F25" s="27"/>
      <c r="G25" s="27"/>
    </row>
    <row r="26" spans="1:7" ht="15">
      <c r="A26" s="12" t="s">
        <v>40</v>
      </c>
      <c r="B26" s="29">
        <f>565.28+28.19+7.24</f>
        <v>600.71</v>
      </c>
      <c r="C26" s="29">
        <v>24.03</v>
      </c>
      <c r="D26" s="29">
        <f t="shared" si="0"/>
        <v>0.5093033163000376</v>
      </c>
      <c r="E26" s="29">
        <v>9.3</v>
      </c>
      <c r="F26" s="27"/>
      <c r="G26" s="27"/>
    </row>
    <row r="27" spans="1:7" ht="15">
      <c r="A27" s="12" t="s">
        <v>26</v>
      </c>
      <c r="B27" s="29">
        <f>3994.05-3487.27</f>
        <v>506.7800000000002</v>
      </c>
      <c r="C27" s="29">
        <v>40.62</v>
      </c>
      <c r="D27" s="29">
        <f t="shared" si="0"/>
        <v>0.8609197131963181</v>
      </c>
      <c r="E27" s="29">
        <v>27.89</v>
      </c>
      <c r="F27" s="27"/>
      <c r="G27" s="27"/>
    </row>
    <row r="28" spans="1:7" ht="15">
      <c r="A28" s="12" t="s">
        <v>41</v>
      </c>
      <c r="B28" s="29">
        <v>1311.13</v>
      </c>
      <c r="C28" s="29">
        <v>117</v>
      </c>
      <c r="D28" s="29">
        <f t="shared" si="0"/>
        <v>2.4797539744945647</v>
      </c>
      <c r="E28" s="29">
        <v>34.95</v>
      </c>
      <c r="F28" s="27"/>
      <c r="G28" s="27"/>
    </row>
    <row r="29" spans="1:7" ht="15">
      <c r="A29" s="12" t="s">
        <v>42</v>
      </c>
      <c r="B29" s="29">
        <v>135.81</v>
      </c>
      <c r="C29" s="29">
        <v>3.39</v>
      </c>
      <c r="D29" s="29">
        <f t="shared" si="0"/>
        <v>0.07184928182509892</v>
      </c>
      <c r="E29" s="29">
        <v>4.07</v>
      </c>
      <c r="F29" s="27"/>
      <c r="G29" s="27"/>
    </row>
    <row r="30" spans="1:7" ht="15">
      <c r="A30" s="14" t="s">
        <v>43</v>
      </c>
      <c r="B30" s="32">
        <f>+B22+B7</f>
        <v>53609.840000000004</v>
      </c>
      <c r="C30" s="32">
        <f>+C22+C7</f>
        <v>4718.21</v>
      </c>
      <c r="D30" s="32">
        <f>+C30/$C$30*100</f>
        <v>100</v>
      </c>
      <c r="E30" s="32">
        <v>3499.74</v>
      </c>
      <c r="F30" s="27"/>
      <c r="G30" s="38"/>
    </row>
    <row r="31" spans="1:7" ht="30.75" customHeight="1">
      <c r="A31" s="98" t="s">
        <v>14</v>
      </c>
      <c r="B31" s="98"/>
      <c r="C31" s="98"/>
      <c r="D31" s="98"/>
      <c r="E31" s="98"/>
      <c r="F31" s="42"/>
      <c r="G31" s="42"/>
    </row>
    <row r="32" spans="1:7" ht="16.5" customHeight="1">
      <c r="A32" s="97" t="s">
        <v>118</v>
      </c>
      <c r="B32" s="97"/>
      <c r="C32" s="97"/>
      <c r="D32" s="97"/>
      <c r="E32" s="97"/>
      <c r="F32" s="20"/>
      <c r="G32" s="20"/>
    </row>
    <row r="33" spans="1:7" ht="16.5" customHeight="1">
      <c r="A33" s="97" t="s">
        <v>119</v>
      </c>
      <c r="B33" s="97"/>
      <c r="C33" s="97"/>
      <c r="D33" s="97"/>
      <c r="E33" s="97"/>
      <c r="F33" s="20"/>
      <c r="G33" s="20"/>
    </row>
    <row r="34" spans="1:7" ht="16.5" customHeight="1">
      <c r="A34" s="97" t="s">
        <v>99</v>
      </c>
      <c r="B34" s="97"/>
      <c r="C34" s="97"/>
      <c r="D34" s="97"/>
      <c r="E34" s="97"/>
      <c r="F34" s="20"/>
      <c r="G34" s="20"/>
    </row>
    <row r="35" spans="1:7" ht="16.5" customHeight="1">
      <c r="A35" s="97"/>
      <c r="B35" s="97"/>
      <c r="C35" s="97"/>
      <c r="D35" s="97"/>
      <c r="E35" s="97"/>
      <c r="F35" s="20"/>
      <c r="G35" s="20"/>
    </row>
    <row r="36" ht="15">
      <c r="A36" t="s">
        <v>16</v>
      </c>
    </row>
    <row r="37" spans="1:2" ht="15">
      <c r="A37" s="3" t="s">
        <v>17</v>
      </c>
      <c r="B37" s="3"/>
    </row>
    <row r="38" spans="1:2" ht="15">
      <c r="A38" s="3"/>
      <c r="B38" s="3"/>
    </row>
    <row r="39" spans="1:2" ht="15">
      <c r="A39" s="1" t="s">
        <v>0</v>
      </c>
      <c r="B39" s="3"/>
    </row>
    <row r="40" ht="15">
      <c r="A40" s="2" t="s">
        <v>105</v>
      </c>
    </row>
    <row r="41" spans="1:2" ht="15">
      <c r="A41" s="2" t="s">
        <v>100</v>
      </c>
      <c r="B41" s="2"/>
    </row>
    <row r="42" ht="15">
      <c r="A42" t="s">
        <v>58</v>
      </c>
    </row>
    <row r="43" spans="1:7" ht="38.25">
      <c r="A43" s="5" t="s">
        <v>1</v>
      </c>
      <c r="B43" s="6" t="s">
        <v>89</v>
      </c>
      <c r="C43" s="6" t="s">
        <v>92</v>
      </c>
      <c r="D43" s="6" t="s">
        <v>44</v>
      </c>
      <c r="E43" s="6" t="s">
        <v>98</v>
      </c>
      <c r="F43" s="22"/>
      <c r="G43" s="22"/>
    </row>
    <row r="44" spans="1:7" ht="15">
      <c r="A44" s="15"/>
      <c r="B44" s="15"/>
      <c r="C44" s="8"/>
      <c r="D44" s="8"/>
      <c r="E44" s="8"/>
      <c r="F44" s="27"/>
      <c r="G44" s="27"/>
    </row>
    <row r="45" spans="1:7" ht="15">
      <c r="A45" s="16" t="s">
        <v>45</v>
      </c>
      <c r="B45" s="39">
        <v>10027.09</v>
      </c>
      <c r="C45" s="29">
        <v>905.18</v>
      </c>
      <c r="D45" s="29">
        <f>+C45/$C$57*100</f>
        <v>17.91183588501503</v>
      </c>
      <c r="E45" s="29">
        <v>608.68</v>
      </c>
      <c r="F45" s="27"/>
      <c r="G45" s="27"/>
    </row>
    <row r="46" spans="1:7" ht="15">
      <c r="A46" s="17"/>
      <c r="B46" s="40"/>
      <c r="C46" s="29"/>
      <c r="D46" s="29"/>
      <c r="E46" s="29"/>
      <c r="F46" s="27"/>
      <c r="G46" s="27"/>
    </row>
    <row r="47" spans="1:7" ht="15">
      <c r="A47" s="16" t="s">
        <v>46</v>
      </c>
      <c r="B47" s="39">
        <v>4654.78</v>
      </c>
      <c r="C47" s="29">
        <v>418.3</v>
      </c>
      <c r="D47" s="29">
        <f>+C47/$C$57*100</f>
        <v>8.277382344618516</v>
      </c>
      <c r="E47" s="29">
        <v>263.09</v>
      </c>
      <c r="F47" s="27"/>
      <c r="G47" s="27"/>
    </row>
    <row r="48" spans="1:7" ht="15">
      <c r="A48" s="17"/>
      <c r="B48" s="40"/>
      <c r="C48" s="29"/>
      <c r="D48" s="29"/>
      <c r="E48" s="29"/>
      <c r="F48" s="27"/>
      <c r="G48" s="27"/>
    </row>
    <row r="49" spans="1:7" ht="15">
      <c r="A49" s="16" t="s">
        <v>47</v>
      </c>
      <c r="B49" s="39">
        <v>33072.43</v>
      </c>
      <c r="C49" s="29">
        <v>2946.87</v>
      </c>
      <c r="D49" s="29">
        <f>+C49/$C$57*100</f>
        <v>58.31309995191481</v>
      </c>
      <c r="E49" s="29">
        <v>2275.36</v>
      </c>
      <c r="F49" s="27"/>
      <c r="G49" s="27"/>
    </row>
    <row r="50" spans="1:7" ht="15">
      <c r="A50" s="17"/>
      <c r="B50" s="40"/>
      <c r="C50" s="29"/>
      <c r="D50" s="29"/>
      <c r="E50" s="29"/>
      <c r="F50" s="27"/>
      <c r="G50" s="27"/>
    </row>
    <row r="51" spans="1:7" ht="15">
      <c r="A51" s="16" t="s">
        <v>48</v>
      </c>
      <c r="B51" s="39">
        <v>5576.55</v>
      </c>
      <c r="C51" s="29">
        <v>440.91</v>
      </c>
      <c r="D51" s="29">
        <f>+C51/$C$57*100</f>
        <v>8.724792372856202</v>
      </c>
      <c r="E51" s="29">
        <v>346.76</v>
      </c>
      <c r="F51" s="27"/>
      <c r="G51" s="27"/>
    </row>
    <row r="52" spans="1:7" ht="15">
      <c r="A52" s="17"/>
      <c r="B52" s="40"/>
      <c r="C52" s="29"/>
      <c r="D52" s="29"/>
      <c r="E52" s="29"/>
      <c r="F52" s="27"/>
      <c r="G52" s="27"/>
    </row>
    <row r="53" spans="1:7" ht="15">
      <c r="A53" s="16" t="s">
        <v>49</v>
      </c>
      <c r="B53" s="29">
        <v>278.98</v>
      </c>
      <c r="C53" s="29">
        <v>6.95</v>
      </c>
      <c r="D53" s="29">
        <f>+C53/$C$57*100</f>
        <v>0.13752762920176592</v>
      </c>
      <c r="E53" s="29">
        <v>5.85</v>
      </c>
      <c r="F53" s="27"/>
      <c r="G53" s="27"/>
    </row>
    <row r="54" spans="1:7" ht="15">
      <c r="A54" s="17"/>
      <c r="B54" s="29"/>
      <c r="C54" s="29"/>
      <c r="D54" s="29"/>
      <c r="E54" s="29"/>
      <c r="F54" s="27"/>
      <c r="G54" s="27"/>
    </row>
    <row r="55" spans="1:7" ht="15">
      <c r="A55" s="16" t="s">
        <v>85</v>
      </c>
      <c r="B55" s="29">
        <f>2720.54+427.78+4.62</f>
        <v>3152.9399999999996</v>
      </c>
      <c r="C55" s="29">
        <v>335.32</v>
      </c>
      <c r="D55" s="29">
        <f>+C55/$C$57*100</f>
        <v>6.635361816393689</v>
      </c>
      <c r="E55" s="29">
        <v>257.36</v>
      </c>
      <c r="F55" s="27"/>
      <c r="G55" s="27"/>
    </row>
    <row r="56" spans="1:7" ht="15">
      <c r="A56" s="46"/>
      <c r="B56" s="47"/>
      <c r="C56" s="47"/>
      <c r="D56" s="47"/>
      <c r="E56" s="47"/>
      <c r="F56" s="27"/>
      <c r="G56" s="27"/>
    </row>
    <row r="57" spans="1:7" ht="15">
      <c r="A57" s="18" t="s">
        <v>50</v>
      </c>
      <c r="B57" s="19">
        <f>SUM(B45:B55)</f>
        <v>56762.77000000001</v>
      </c>
      <c r="C57" s="19">
        <f>SUM(C45:C55)</f>
        <v>5053.53</v>
      </c>
      <c r="D57" s="19">
        <f>+C57/$C$57*100</f>
        <v>100</v>
      </c>
      <c r="E57" s="19">
        <v>3624.2200000000003</v>
      </c>
      <c r="F57" s="27"/>
      <c r="G57" s="27"/>
    </row>
    <row r="58" spans="1:7" ht="27" customHeight="1">
      <c r="A58" s="99" t="s">
        <v>14</v>
      </c>
      <c r="B58" s="99"/>
      <c r="C58" s="99"/>
      <c r="D58" s="99"/>
      <c r="E58" s="99"/>
      <c r="F58" s="42"/>
      <c r="G58" s="42"/>
    </row>
    <row r="59" spans="1:7" ht="16.5" customHeight="1">
      <c r="A59" s="97" t="s">
        <v>118</v>
      </c>
      <c r="B59" s="97"/>
      <c r="C59" s="97"/>
      <c r="D59" s="97"/>
      <c r="E59" s="97"/>
      <c r="F59" s="20"/>
      <c r="G59" s="20"/>
    </row>
    <row r="60" spans="1:7" ht="16.5" customHeight="1">
      <c r="A60" s="97" t="s">
        <v>119</v>
      </c>
      <c r="B60" s="97"/>
      <c r="C60" s="97"/>
      <c r="D60" s="97"/>
      <c r="E60" s="97"/>
      <c r="F60" s="20"/>
      <c r="G60" s="20"/>
    </row>
    <row r="61" spans="1:7" ht="16.5" customHeight="1">
      <c r="A61" s="97" t="s">
        <v>101</v>
      </c>
      <c r="B61" s="97"/>
      <c r="C61" s="97"/>
      <c r="D61" s="97"/>
      <c r="E61" s="97"/>
      <c r="F61" s="20"/>
      <c r="G61" s="20"/>
    </row>
    <row r="62" spans="1:7" ht="16.5" customHeight="1">
      <c r="A62" s="97" t="s">
        <v>102</v>
      </c>
      <c r="B62" s="97"/>
      <c r="C62" s="97"/>
      <c r="D62" s="97"/>
      <c r="E62" s="97"/>
      <c r="F62" s="20"/>
      <c r="G62" s="20"/>
    </row>
    <row r="63" spans="1:7" ht="16.5" customHeight="1">
      <c r="A63" s="48"/>
      <c r="B63" s="48"/>
      <c r="C63" s="48"/>
      <c r="D63" s="48"/>
      <c r="E63" s="48"/>
      <c r="F63" s="48"/>
      <c r="G63" s="48"/>
    </row>
    <row r="64" ht="15">
      <c r="A64" t="s">
        <v>16</v>
      </c>
    </row>
    <row r="65" spans="1:2" ht="15">
      <c r="A65" s="3" t="s">
        <v>17</v>
      </c>
      <c r="B65" s="3"/>
    </row>
    <row r="67" spans="1:2" ht="15">
      <c r="A67" s="1" t="s">
        <v>0</v>
      </c>
      <c r="B67" s="1"/>
    </row>
    <row r="68" spans="1:2" ht="15">
      <c r="A68" s="2" t="s">
        <v>87</v>
      </c>
      <c r="B68" s="2"/>
    </row>
    <row r="69" spans="1:2" ht="15">
      <c r="A69" s="2" t="s">
        <v>120</v>
      </c>
      <c r="B69" s="2"/>
    </row>
    <row r="70" spans="1:2" ht="15">
      <c r="A70" s="2" t="s">
        <v>20</v>
      </c>
      <c r="B70" s="2"/>
    </row>
    <row r="71" ht="15">
      <c r="A71" t="s">
        <v>58</v>
      </c>
    </row>
    <row r="72" spans="1:5" ht="38.25">
      <c r="A72" s="5" t="s">
        <v>1</v>
      </c>
      <c r="B72" s="6" t="s">
        <v>93</v>
      </c>
      <c r="C72" s="6" t="s">
        <v>92</v>
      </c>
      <c r="D72" s="6" t="s">
        <v>44</v>
      </c>
      <c r="E72" s="6" t="s">
        <v>98</v>
      </c>
    </row>
    <row r="73" spans="1:5" ht="15">
      <c r="A73" s="11" t="s">
        <v>21</v>
      </c>
      <c r="B73" s="30">
        <f>+B74+B75+B79+B80+B81+B82</f>
        <v>48168.850000000006</v>
      </c>
      <c r="C73" s="30">
        <f>+C74+C75+C79+C80+C81+C82</f>
        <v>16793.14</v>
      </c>
      <c r="D73" s="30">
        <f>+C73/$C$96*100</f>
        <v>95.61097310810787</v>
      </c>
      <c r="E73" s="30">
        <v>12149.39</v>
      </c>
    </row>
    <row r="74" spans="1:5" ht="15">
      <c r="A74" s="12" t="s">
        <v>22</v>
      </c>
      <c r="B74" s="29">
        <v>21433.69</v>
      </c>
      <c r="C74" s="29">
        <v>7610.36</v>
      </c>
      <c r="D74" s="29">
        <f aca="true" t="shared" si="1" ref="D74:D96">+C74/$C$96*100</f>
        <v>43.32923594414267</v>
      </c>
      <c r="E74" s="29">
        <v>5567.91</v>
      </c>
    </row>
    <row r="75" spans="1:5" ht="15">
      <c r="A75" s="12" t="s">
        <v>23</v>
      </c>
      <c r="B75" s="29">
        <f>SUM(B76:B78)</f>
        <v>6527.9000000000015</v>
      </c>
      <c r="C75" s="29">
        <f>SUM(C76:C78)</f>
        <v>2048.79</v>
      </c>
      <c r="D75" s="29">
        <f t="shared" si="1"/>
        <v>11.664691986975654</v>
      </c>
      <c r="E75" s="29">
        <v>1481.8400000000001</v>
      </c>
    </row>
    <row r="76" spans="1:5" ht="15">
      <c r="A76" s="12" t="s">
        <v>24</v>
      </c>
      <c r="B76" s="29">
        <v>1037.16</v>
      </c>
      <c r="C76" s="29">
        <v>246.65</v>
      </c>
      <c r="D76" s="29">
        <f t="shared" si="1"/>
        <v>1.4042904732000574</v>
      </c>
      <c r="E76" s="29">
        <v>195.61</v>
      </c>
    </row>
    <row r="77" spans="1:5" ht="15">
      <c r="A77" s="12" t="s">
        <v>25</v>
      </c>
      <c r="B77" s="29">
        <v>5699.59</v>
      </c>
      <c r="C77" s="29">
        <v>1870.47</v>
      </c>
      <c r="D77" s="29">
        <f t="shared" si="1"/>
        <v>10.649435237812735</v>
      </c>
      <c r="E77" s="29">
        <v>1331.15</v>
      </c>
    </row>
    <row r="78" spans="1:5" ht="15">
      <c r="A78" s="12" t="s">
        <v>26</v>
      </c>
      <c r="B78" s="29">
        <f>27961.59-21433.69-6736.75</f>
        <v>-208.84999999999854</v>
      </c>
      <c r="C78" s="29">
        <v>-68.33</v>
      </c>
      <c r="D78" s="29">
        <f t="shared" si="1"/>
        <v>-0.38903372403713726</v>
      </c>
      <c r="E78" s="29">
        <v>-44.92</v>
      </c>
    </row>
    <row r="79" spans="1:5" ht="15">
      <c r="A79" s="12" t="s">
        <v>27</v>
      </c>
      <c r="B79" s="29">
        <v>40.1</v>
      </c>
      <c r="C79" s="29">
        <v>10.66</v>
      </c>
      <c r="D79" s="29">
        <f t="shared" si="1"/>
        <v>0.06069222154596639</v>
      </c>
      <c r="E79" s="29">
        <v>8.98</v>
      </c>
    </row>
    <row r="80" spans="1:5" ht="15">
      <c r="A80" s="12" t="s">
        <v>28</v>
      </c>
      <c r="B80" s="29">
        <v>8527.81</v>
      </c>
      <c r="C80" s="29">
        <v>3171.84</v>
      </c>
      <c r="D80" s="29">
        <f t="shared" si="1"/>
        <v>18.05872570247261</v>
      </c>
      <c r="E80" s="29">
        <v>2227.73</v>
      </c>
    </row>
    <row r="81" spans="1:5" ht="15">
      <c r="A81" s="12" t="s">
        <v>29</v>
      </c>
      <c r="B81" s="29">
        <f>27.36+2387.22</f>
        <v>2414.58</v>
      </c>
      <c r="C81" s="29">
        <v>804.75</v>
      </c>
      <c r="D81" s="29">
        <f t="shared" si="1"/>
        <v>4.581807250386158</v>
      </c>
      <c r="E81" s="29">
        <v>634.65</v>
      </c>
    </row>
    <row r="82" spans="1:5" ht="15">
      <c r="A82" s="12" t="s">
        <v>30</v>
      </c>
      <c r="B82" s="29">
        <f>+B83+B84+B87</f>
        <v>9224.77</v>
      </c>
      <c r="C82" s="29">
        <f>+C83+C84+C87</f>
        <v>3146.74</v>
      </c>
      <c r="D82" s="29">
        <f t="shared" si="1"/>
        <v>17.91582000258483</v>
      </c>
      <c r="E82" s="29">
        <v>2228.2799999999997</v>
      </c>
    </row>
    <row r="83" spans="1:5" ht="15">
      <c r="A83" s="12" t="s">
        <v>31</v>
      </c>
      <c r="B83" s="29">
        <v>4335.35</v>
      </c>
      <c r="C83" s="29">
        <v>1400.55</v>
      </c>
      <c r="D83" s="29">
        <f t="shared" si="1"/>
        <v>7.9739672501128736</v>
      </c>
      <c r="E83" s="29">
        <v>1048</v>
      </c>
    </row>
    <row r="84" spans="1:5" ht="15">
      <c r="A84" s="12" t="s">
        <v>32</v>
      </c>
      <c r="B84" s="29">
        <f>SUM(B85:B86)</f>
        <v>4591.74</v>
      </c>
      <c r="C84" s="29">
        <f>SUM(C85:C86)</f>
        <v>1684.74</v>
      </c>
      <c r="D84" s="29">
        <f t="shared" si="1"/>
        <v>9.591989993184937</v>
      </c>
      <c r="E84" s="29">
        <v>1157.54</v>
      </c>
    </row>
    <row r="85" spans="1:5" ht="15">
      <c r="A85" s="12" t="s">
        <v>33</v>
      </c>
      <c r="B85" s="44">
        <f>4414.02</f>
        <v>4414.02</v>
      </c>
      <c r="C85" s="29">
        <v>1456</v>
      </c>
      <c r="D85" s="29">
        <f t="shared" si="1"/>
        <v>8.289669284327116</v>
      </c>
      <c r="E85" s="29">
        <v>1064.95</v>
      </c>
    </row>
    <row r="86" spans="1:5" ht="15">
      <c r="A86" s="12" t="s">
        <v>34</v>
      </c>
      <c r="B86" s="44">
        <f>4591.74-4414.02</f>
        <v>177.71999999999935</v>
      </c>
      <c r="C86" s="29">
        <v>228.74</v>
      </c>
      <c r="D86" s="29">
        <f t="shared" si="1"/>
        <v>1.3023207088578193</v>
      </c>
      <c r="E86" s="29">
        <v>92.59</v>
      </c>
    </row>
    <row r="87" spans="1:5" ht="15">
      <c r="A87" s="12" t="s">
        <v>35</v>
      </c>
      <c r="B87" s="44">
        <f>9224.77-8927.09</f>
        <v>297.6800000000003</v>
      </c>
      <c r="C87" s="29">
        <v>61.45</v>
      </c>
      <c r="D87" s="29">
        <f t="shared" si="1"/>
        <v>0.34986275928702015</v>
      </c>
      <c r="E87" s="29">
        <v>22.74</v>
      </c>
    </row>
    <row r="88" spans="1:5" ht="15">
      <c r="A88" s="13" t="s">
        <v>36</v>
      </c>
      <c r="B88" s="31">
        <f>+B89+B94+B95</f>
        <v>5440.990000000001</v>
      </c>
      <c r="C88" s="31">
        <f>+C89+C94+C95</f>
        <v>770.8899999999999</v>
      </c>
      <c r="D88" s="31">
        <f t="shared" si="1"/>
        <v>4.389026891892122</v>
      </c>
      <c r="E88" s="31">
        <v>443.19</v>
      </c>
    </row>
    <row r="89" spans="1:5" ht="15">
      <c r="A89" s="12" t="s">
        <v>37</v>
      </c>
      <c r="B89" s="29">
        <f>SUM(B90:B93)</f>
        <v>3994.05</v>
      </c>
      <c r="C89" s="29">
        <f>SUM(C90:C93)</f>
        <v>526.8699999999999</v>
      </c>
      <c r="D89" s="29">
        <f t="shared" si="1"/>
        <v>2.999710203182299</v>
      </c>
      <c r="E89" s="29">
        <v>326.03000000000003</v>
      </c>
    </row>
    <row r="90" spans="1:5" ht="15">
      <c r="A90" s="12" t="s">
        <v>38</v>
      </c>
      <c r="B90" s="29">
        <f>11+60+7</f>
        <v>78</v>
      </c>
      <c r="C90" s="29">
        <v>0.2</v>
      </c>
      <c r="D90" s="29">
        <f t="shared" si="1"/>
        <v>0.0011386908357592194</v>
      </c>
      <c r="E90" s="29">
        <v>0.02</v>
      </c>
    </row>
    <row r="91" spans="1:5" ht="15">
      <c r="A91" s="12" t="s">
        <v>39</v>
      </c>
      <c r="B91" s="29">
        <f>2056.44+741.02+11.1</f>
        <v>2808.56</v>
      </c>
      <c r="C91" s="29">
        <v>321.4</v>
      </c>
      <c r="D91" s="29">
        <f t="shared" si="1"/>
        <v>1.8298761730650654</v>
      </c>
      <c r="E91" s="29">
        <v>197.73</v>
      </c>
    </row>
    <row r="92" spans="1:5" ht="15">
      <c r="A92" s="12" t="s">
        <v>40</v>
      </c>
      <c r="B92" s="29">
        <f>565.28+28.19+7.24</f>
        <v>600.71</v>
      </c>
      <c r="C92" s="29">
        <v>68.84</v>
      </c>
      <c r="D92" s="29">
        <f t="shared" si="1"/>
        <v>0.3919373856683233</v>
      </c>
      <c r="E92" s="29">
        <v>32.3</v>
      </c>
    </row>
    <row r="93" spans="1:5" ht="15">
      <c r="A93" s="12" t="s">
        <v>26</v>
      </c>
      <c r="B93" s="29">
        <f>3994.05-3487.27</f>
        <v>506.7800000000002</v>
      </c>
      <c r="C93" s="29">
        <v>136.43</v>
      </c>
      <c r="D93" s="29">
        <f t="shared" si="1"/>
        <v>0.7767579536131515</v>
      </c>
      <c r="E93" s="29">
        <v>95.98</v>
      </c>
    </row>
    <row r="94" spans="1:5" ht="15">
      <c r="A94" s="12" t="s">
        <v>41</v>
      </c>
      <c r="B94" s="29">
        <v>1311.13</v>
      </c>
      <c r="C94" s="29">
        <v>227.09</v>
      </c>
      <c r="D94" s="29">
        <f t="shared" si="1"/>
        <v>1.2929265094628055</v>
      </c>
      <c r="E94" s="29">
        <v>103.07</v>
      </c>
    </row>
    <row r="95" spans="1:5" ht="15">
      <c r="A95" s="12" t="s">
        <v>42</v>
      </c>
      <c r="B95" s="29">
        <v>135.81</v>
      </c>
      <c r="C95" s="29">
        <v>16.93</v>
      </c>
      <c r="D95" s="29">
        <f t="shared" si="1"/>
        <v>0.09639017924701791</v>
      </c>
      <c r="E95" s="29">
        <v>14.09</v>
      </c>
    </row>
    <row r="96" spans="1:5" ht="15">
      <c r="A96" s="14" t="s">
        <v>43</v>
      </c>
      <c r="B96" s="32">
        <f>+B88+B73</f>
        <v>53609.840000000004</v>
      </c>
      <c r="C96" s="32">
        <f>+C88+C73</f>
        <v>17564.03</v>
      </c>
      <c r="D96" s="32">
        <f t="shared" si="1"/>
        <v>100</v>
      </c>
      <c r="E96" s="32">
        <v>12592.58</v>
      </c>
    </row>
    <row r="97" spans="1:5" ht="32.25" customHeight="1">
      <c r="A97" s="98" t="s">
        <v>14</v>
      </c>
      <c r="B97" s="98"/>
      <c r="C97" s="98"/>
      <c r="D97" s="98"/>
      <c r="E97" s="98"/>
    </row>
    <row r="98" spans="1:5" ht="15">
      <c r="A98" s="97" t="s">
        <v>121</v>
      </c>
      <c r="B98" s="97"/>
      <c r="C98" s="97"/>
      <c r="D98" s="97"/>
      <c r="E98" s="97"/>
    </row>
    <row r="99" spans="1:5" ht="15">
      <c r="A99" s="97" t="s">
        <v>122</v>
      </c>
      <c r="B99" s="97"/>
      <c r="C99" s="97"/>
      <c r="D99" s="97"/>
      <c r="E99" s="97"/>
    </row>
    <row r="100" spans="1:5" ht="15">
      <c r="A100" s="97" t="s">
        <v>99</v>
      </c>
      <c r="B100" s="97"/>
      <c r="C100" s="97"/>
      <c r="D100" s="97"/>
      <c r="E100" s="97"/>
    </row>
    <row r="101" spans="1:5" ht="15">
      <c r="A101" s="97"/>
      <c r="B101" s="97"/>
      <c r="C101" s="97"/>
      <c r="D101" s="97"/>
      <c r="E101" s="97"/>
    </row>
    <row r="102" ht="15">
      <c r="A102" t="s">
        <v>16</v>
      </c>
    </row>
    <row r="103" spans="1:2" ht="15">
      <c r="A103" s="3" t="s">
        <v>17</v>
      </c>
      <c r="B103" s="3"/>
    </row>
    <row r="104" spans="1:2" ht="15">
      <c r="A104" s="3"/>
      <c r="B104" s="3"/>
    </row>
    <row r="105" spans="1:2" ht="15">
      <c r="A105" s="1" t="s">
        <v>0</v>
      </c>
      <c r="B105" s="3"/>
    </row>
    <row r="106" ht="15">
      <c r="A106" s="2" t="s">
        <v>106</v>
      </c>
    </row>
    <row r="107" spans="1:2" ht="15">
      <c r="A107" s="2" t="s">
        <v>100</v>
      </c>
      <c r="B107" s="2"/>
    </row>
    <row r="108" ht="15">
      <c r="A108" t="s">
        <v>58</v>
      </c>
    </row>
    <row r="109" spans="1:5" ht="38.25">
      <c r="A109" s="5" t="s">
        <v>1</v>
      </c>
      <c r="B109" s="6" t="s">
        <v>89</v>
      </c>
      <c r="C109" s="6" t="s">
        <v>92</v>
      </c>
      <c r="D109" s="6" t="s">
        <v>44</v>
      </c>
      <c r="E109" s="6" t="s">
        <v>98</v>
      </c>
    </row>
    <row r="110" spans="1:5" ht="15">
      <c r="A110" s="15"/>
      <c r="B110" s="15"/>
      <c r="C110" s="8"/>
      <c r="D110" s="8"/>
      <c r="E110" s="8"/>
    </row>
    <row r="111" spans="1:5" ht="15">
      <c r="A111" s="16" t="s">
        <v>45</v>
      </c>
      <c r="B111" s="39">
        <v>10027.09</v>
      </c>
      <c r="C111" s="29">
        <v>3381.43</v>
      </c>
      <c r="D111" s="29">
        <f>+C111/$C$123*100</f>
        <v>18.039094137586485</v>
      </c>
      <c r="E111" s="29">
        <v>2373.2</v>
      </c>
    </row>
    <row r="112" spans="1:5" ht="15">
      <c r="A112" s="17"/>
      <c r="B112" s="40"/>
      <c r="C112" s="29"/>
      <c r="D112" s="29"/>
      <c r="E112" s="29"/>
    </row>
    <row r="113" spans="1:5" ht="15">
      <c r="A113" s="16" t="s">
        <v>46</v>
      </c>
      <c r="B113" s="39">
        <v>4654.78</v>
      </c>
      <c r="C113" s="29">
        <v>1618.55</v>
      </c>
      <c r="D113" s="29">
        <f>+C113/$C$123*100</f>
        <v>8.634564612128775</v>
      </c>
      <c r="E113" s="29">
        <v>1001.34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47</v>
      </c>
      <c r="B115" s="39">
        <v>33072.43</v>
      </c>
      <c r="C115" s="29">
        <v>10941.48</v>
      </c>
      <c r="D115" s="29">
        <f>+C115/$C$123*100</f>
        <v>58.37009422774382</v>
      </c>
      <c r="E115" s="29">
        <v>7984.51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48</v>
      </c>
      <c r="B117" s="39">
        <v>5576.55</v>
      </c>
      <c r="C117" s="29">
        <v>1601.98</v>
      </c>
      <c r="D117" s="29">
        <f>+C117/$C$123*100</f>
        <v>8.546167753444784</v>
      </c>
      <c r="E117" s="29">
        <v>1224.51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49</v>
      </c>
      <c r="B119" s="29">
        <v>278.98</v>
      </c>
      <c r="C119" s="29">
        <v>20.59</v>
      </c>
      <c r="D119" s="29">
        <f>+C119/$C$123*100</f>
        <v>0.10984256610159185</v>
      </c>
      <c r="E119" s="29">
        <v>9.02</v>
      </c>
    </row>
    <row r="120" spans="1:5" ht="15">
      <c r="A120" s="17"/>
      <c r="B120" s="29"/>
      <c r="C120" s="29"/>
      <c r="D120" s="29"/>
      <c r="E120" s="29"/>
    </row>
    <row r="121" spans="1:5" ht="15">
      <c r="A121" s="16" t="s">
        <v>85</v>
      </c>
      <c r="B121" s="29">
        <f>2720.54+427.78+4.62</f>
        <v>3152.9399999999996</v>
      </c>
      <c r="C121" s="29">
        <v>1180.98</v>
      </c>
      <c r="D121" s="29">
        <f>+C121/$C$123*100</f>
        <v>6.300236702994558</v>
      </c>
      <c r="E121" s="29">
        <v>754.07</v>
      </c>
    </row>
    <row r="122" spans="1:5" ht="15">
      <c r="A122" s="46"/>
      <c r="B122" s="47"/>
      <c r="C122" s="47"/>
      <c r="D122" s="47"/>
      <c r="E122" s="47"/>
    </row>
    <row r="123" spans="1:5" ht="15">
      <c r="A123" s="18" t="s">
        <v>50</v>
      </c>
      <c r="B123" s="19">
        <f>SUM(B111:B121)</f>
        <v>56762.77000000001</v>
      </c>
      <c r="C123" s="19">
        <f>SUM(C111:C121)</f>
        <v>18745.01</v>
      </c>
      <c r="D123" s="19">
        <f>+C123/$C$123*100</f>
        <v>100</v>
      </c>
      <c r="E123" s="19">
        <v>9589.550000000001</v>
      </c>
    </row>
    <row r="124" spans="1:5" ht="30" customHeight="1">
      <c r="A124" s="99" t="s">
        <v>14</v>
      </c>
      <c r="B124" s="99"/>
      <c r="C124" s="99"/>
      <c r="D124" s="99"/>
      <c r="E124" s="99"/>
    </row>
    <row r="125" spans="1:5" ht="15">
      <c r="A125" s="97" t="s">
        <v>121</v>
      </c>
      <c r="B125" s="97"/>
      <c r="C125" s="97"/>
      <c r="D125" s="97"/>
      <c r="E125" s="97"/>
    </row>
    <row r="126" spans="1:5" ht="15">
      <c r="A126" s="97" t="s">
        <v>122</v>
      </c>
      <c r="B126" s="97"/>
      <c r="C126" s="97"/>
      <c r="D126" s="97"/>
      <c r="E126" s="97"/>
    </row>
    <row r="127" spans="1:5" ht="15">
      <c r="A127" s="97" t="s">
        <v>101</v>
      </c>
      <c r="B127" s="97"/>
      <c r="C127" s="97"/>
      <c r="D127" s="97"/>
      <c r="E127" s="97"/>
    </row>
    <row r="128" spans="1:5" ht="15" hidden="1">
      <c r="A128" s="97" t="s">
        <v>102</v>
      </c>
      <c r="B128" s="97"/>
      <c r="C128" s="97"/>
      <c r="D128" s="97"/>
      <c r="E128" s="97"/>
    </row>
    <row r="129" spans="1:5" ht="15">
      <c r="A129" s="50"/>
      <c r="B129" s="50"/>
      <c r="C129" s="50"/>
      <c r="D129" s="50"/>
      <c r="E129" s="50"/>
    </row>
    <row r="130" ht="15">
      <c r="A130" t="s">
        <v>16</v>
      </c>
    </row>
    <row r="131" spans="1:2" ht="15">
      <c r="A131" s="3" t="s">
        <v>17</v>
      </c>
      <c r="B131" s="3"/>
    </row>
  </sheetData>
  <sheetProtection/>
  <mergeCells count="20">
    <mergeCell ref="A125:E125"/>
    <mergeCell ref="A126:E126"/>
    <mergeCell ref="A127:E127"/>
    <mergeCell ref="A128:E128"/>
    <mergeCell ref="A97:E97"/>
    <mergeCell ref="A98:E98"/>
    <mergeCell ref="A99:E99"/>
    <mergeCell ref="A100:E100"/>
    <mergeCell ref="A101:E101"/>
    <mergeCell ref="A124:E124"/>
    <mergeCell ref="A62:E62"/>
    <mergeCell ref="A59:E59"/>
    <mergeCell ref="A60:E60"/>
    <mergeCell ref="A61:E61"/>
    <mergeCell ref="A31:E31"/>
    <mergeCell ref="A58:E58"/>
    <mergeCell ref="A34:E34"/>
    <mergeCell ref="A32:E32"/>
    <mergeCell ref="A33:E33"/>
    <mergeCell ref="A35:E35"/>
  </mergeCells>
  <printOptions/>
  <pageMargins left="0.7086614173228347" right="0.31496062992125984" top="0.5511811023622047" bottom="0.472440944881889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34.003906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19</v>
      </c>
      <c r="B3" s="2"/>
    </row>
    <row r="4" spans="1:2" ht="15">
      <c r="A4" s="2" t="s">
        <v>51</v>
      </c>
      <c r="B4" s="2"/>
    </row>
    <row r="5" ht="15">
      <c r="A5" t="s">
        <v>58</v>
      </c>
    </row>
    <row r="6" spans="1:4" ht="25.5">
      <c r="A6" s="5" t="s">
        <v>1</v>
      </c>
      <c r="B6" s="6" t="s">
        <v>90</v>
      </c>
      <c r="C6" s="6" t="s">
        <v>57</v>
      </c>
      <c r="D6" s="6" t="s">
        <v>84</v>
      </c>
    </row>
    <row r="7" spans="1:4" ht="16.5" customHeight="1">
      <c r="A7" s="4" t="s">
        <v>52</v>
      </c>
      <c r="B7" s="29">
        <v>237.71</v>
      </c>
      <c r="C7" s="29">
        <f aca="true" t="shared" si="0" ref="C7:C13">+B7/$B$13*100</f>
        <v>11.463986415482337</v>
      </c>
      <c r="D7" s="29">
        <v>196.79</v>
      </c>
    </row>
    <row r="8" spans="1:4" ht="16.5" customHeight="1">
      <c r="A8" s="4" t="s">
        <v>53</v>
      </c>
      <c r="B8" s="29">
        <v>435.28</v>
      </c>
      <c r="C8" s="29">
        <f t="shared" si="0"/>
        <v>20.99215012801797</v>
      </c>
      <c r="D8" s="29">
        <v>350.08</v>
      </c>
    </row>
    <row r="9" spans="1:4" ht="16.5" customHeight="1">
      <c r="A9" s="4" t="s">
        <v>54</v>
      </c>
      <c r="B9" s="29">
        <v>481.97</v>
      </c>
      <c r="C9" s="29">
        <f t="shared" si="0"/>
        <v>23.24385819978134</v>
      </c>
      <c r="D9" s="29">
        <v>346.64</v>
      </c>
    </row>
    <row r="10" spans="1:4" ht="16.5" customHeight="1">
      <c r="A10" s="4" t="s">
        <v>55</v>
      </c>
      <c r="B10" s="29">
        <v>736.32</v>
      </c>
      <c r="C10" s="29">
        <f t="shared" si="0"/>
        <v>35.5103381323796</v>
      </c>
      <c r="D10" s="29">
        <v>521.51</v>
      </c>
    </row>
    <row r="11" spans="1:4" ht="16.5" customHeight="1">
      <c r="A11" s="4" t="s">
        <v>125</v>
      </c>
      <c r="B11" s="29">
        <v>54.547</v>
      </c>
      <c r="C11" s="29">
        <f t="shared" si="0"/>
        <v>2.63062583402177</v>
      </c>
      <c r="D11" s="29"/>
    </row>
    <row r="12" spans="1:4" ht="16.5" customHeight="1">
      <c r="A12" s="4" t="s">
        <v>56</v>
      </c>
      <c r="B12" s="29">
        <v>127.71</v>
      </c>
      <c r="C12" s="29">
        <f t="shared" si="0"/>
        <v>6.1590412903169796</v>
      </c>
      <c r="D12" s="29">
        <v>71.94</v>
      </c>
    </row>
    <row r="13" spans="1:4" ht="15">
      <c r="A13" s="18" t="s">
        <v>50</v>
      </c>
      <c r="B13" s="19">
        <f>SUM(B7:B12)</f>
        <v>2073.5370000000003</v>
      </c>
      <c r="C13" s="19">
        <f t="shared" si="0"/>
        <v>100</v>
      </c>
      <c r="D13" s="19">
        <f>SUM(D7:D12)</f>
        <v>1486.96</v>
      </c>
    </row>
    <row r="14" ht="15">
      <c r="A14" t="s">
        <v>123</v>
      </c>
    </row>
    <row r="15" ht="15">
      <c r="A15" t="s">
        <v>124</v>
      </c>
    </row>
    <row r="17" ht="15">
      <c r="A17" t="s">
        <v>60</v>
      </c>
    </row>
    <row r="18" ht="15">
      <c r="A18" s="3" t="s">
        <v>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PageLayoutView="0" workbookViewId="0" topLeftCell="A90">
      <selection activeCell="C104" sqref="C104"/>
    </sheetView>
  </sheetViews>
  <sheetFormatPr defaultColWidth="11.421875" defaultRowHeight="15"/>
  <cols>
    <col min="1" max="1" width="5.7109375" style="0" customWidth="1"/>
    <col min="2" max="2" width="11.140625" style="89" hidden="1" customWidth="1"/>
    <col min="3" max="3" width="54.57421875" style="0" customWidth="1"/>
    <col min="4" max="4" width="22.57421875" style="0" customWidth="1"/>
    <col min="5" max="5" width="23.8515625" style="0" customWidth="1"/>
    <col min="6" max="6" width="20.7109375" style="0" customWidth="1"/>
    <col min="7" max="8" width="21.7109375" style="0" customWidth="1"/>
    <col min="9" max="9" width="18.7109375" style="0" customWidth="1"/>
    <col min="10" max="10" width="16.7109375" style="0" customWidth="1"/>
  </cols>
  <sheetData>
    <row r="1" spans="1:7" ht="15" customHeight="1">
      <c r="A1" s="51"/>
      <c r="B1" s="51"/>
      <c r="C1" s="51"/>
      <c r="D1" s="51"/>
      <c r="E1" s="51"/>
      <c r="F1" s="51"/>
      <c r="G1" s="51"/>
    </row>
    <row r="2" spans="1:7" ht="18.75">
      <c r="A2" s="52" t="s">
        <v>0</v>
      </c>
      <c r="B2" s="51"/>
      <c r="C2" s="51"/>
      <c r="D2" s="51"/>
      <c r="E2" s="51"/>
      <c r="F2" s="51"/>
      <c r="G2" s="51"/>
    </row>
    <row r="3" spans="1:7" ht="15">
      <c r="A3" s="49" t="s">
        <v>62</v>
      </c>
      <c r="B3" s="53"/>
      <c r="C3" s="53"/>
      <c r="D3" s="53"/>
      <c r="E3" s="53"/>
      <c r="F3" s="53"/>
      <c r="G3" s="53"/>
    </row>
    <row r="4" spans="1:7" ht="15.75" customHeight="1">
      <c r="A4" s="49" t="s">
        <v>126</v>
      </c>
      <c r="B4" s="49"/>
      <c r="C4" s="49"/>
      <c r="D4" s="49"/>
      <c r="E4" s="54"/>
      <c r="F4" s="54"/>
      <c r="G4" s="54"/>
    </row>
    <row r="5" spans="1:7" ht="15.75" thickBot="1">
      <c r="A5" s="55" t="s">
        <v>127</v>
      </c>
      <c r="B5" s="56"/>
      <c r="C5" s="57"/>
      <c r="D5" s="57"/>
      <c r="E5" s="57"/>
      <c r="F5" s="57"/>
      <c r="G5" s="57"/>
    </row>
    <row r="6" spans="1:7" ht="15.75" thickTop="1">
      <c r="A6" s="58"/>
      <c r="B6" s="59"/>
      <c r="C6" s="60"/>
      <c r="D6" s="58"/>
      <c r="E6" s="61"/>
      <c r="F6" s="58"/>
      <c r="G6" s="62"/>
    </row>
    <row r="7" spans="1:7" ht="15">
      <c r="A7" s="63"/>
      <c r="B7" s="64"/>
      <c r="C7" s="65" t="s">
        <v>1</v>
      </c>
      <c r="D7" s="94" t="s">
        <v>128</v>
      </c>
      <c r="E7" s="94" t="s">
        <v>129</v>
      </c>
      <c r="F7" s="95" t="s">
        <v>130</v>
      </c>
      <c r="G7" s="66" t="s">
        <v>50</v>
      </c>
    </row>
    <row r="8" spans="1:7" ht="15">
      <c r="A8" s="63"/>
      <c r="B8" s="64"/>
      <c r="C8" s="65"/>
      <c r="D8" s="94" t="s">
        <v>131</v>
      </c>
      <c r="E8" s="94" t="s">
        <v>132</v>
      </c>
      <c r="F8" s="95" t="s">
        <v>133</v>
      </c>
      <c r="G8" s="66"/>
    </row>
    <row r="9" spans="1:7" ht="15.75" thickBot="1">
      <c r="A9" s="67"/>
      <c r="B9" s="68"/>
      <c r="C9" s="69"/>
      <c r="D9" s="67"/>
      <c r="E9" s="67"/>
      <c r="F9" s="67"/>
      <c r="G9" s="70"/>
    </row>
    <row r="10" spans="1:7" ht="15.75" thickTop="1">
      <c r="A10" s="71"/>
      <c r="B10" s="72"/>
      <c r="C10" s="71"/>
      <c r="D10" s="71"/>
      <c r="E10" s="71" t="s">
        <v>91</v>
      </c>
      <c r="F10" s="71"/>
      <c r="G10" s="71"/>
    </row>
    <row r="11" spans="1:7" ht="15">
      <c r="A11" s="55" t="s">
        <v>134</v>
      </c>
      <c r="B11" s="73"/>
      <c r="C11" s="55" t="s">
        <v>135</v>
      </c>
      <c r="D11" s="74">
        <f>SUM(D12:D15)</f>
        <v>12677575746.349998</v>
      </c>
      <c r="E11" s="74">
        <f>SUM(E12:E15)</f>
        <v>1511266898.81</v>
      </c>
      <c r="F11" s="74">
        <f>SUM(F12:F15)</f>
        <v>2885255126.3</v>
      </c>
      <c r="G11" s="74">
        <f aca="true" t="shared" si="0" ref="G11:G19">SUM(D11:F11)</f>
        <v>17074097771.46</v>
      </c>
    </row>
    <row r="12" spans="1:7" ht="15">
      <c r="A12" s="55"/>
      <c r="B12" s="75" t="s">
        <v>136</v>
      </c>
      <c r="C12" s="55" t="s">
        <v>136</v>
      </c>
      <c r="D12" s="76">
        <v>12021830555.14</v>
      </c>
      <c r="E12" s="76">
        <v>145509995.29</v>
      </c>
      <c r="F12" s="76">
        <v>103914440.11</v>
      </c>
      <c r="G12" s="74">
        <f t="shared" si="0"/>
        <v>12271254990.54</v>
      </c>
    </row>
    <row r="13" spans="1:7" ht="15">
      <c r="A13" s="55"/>
      <c r="B13" s="75" t="s">
        <v>137</v>
      </c>
      <c r="C13" s="55" t="s">
        <v>138</v>
      </c>
      <c r="D13" s="76">
        <v>1251517.9</v>
      </c>
      <c r="E13" s="76">
        <v>0</v>
      </c>
      <c r="F13" s="76">
        <v>2764557794.95</v>
      </c>
      <c r="G13" s="74">
        <f t="shared" si="0"/>
        <v>2765809312.85</v>
      </c>
    </row>
    <row r="14" spans="1:7" ht="15">
      <c r="A14" s="55"/>
      <c r="B14" s="75" t="s">
        <v>139</v>
      </c>
      <c r="C14" s="55" t="s">
        <v>140</v>
      </c>
      <c r="D14" s="76">
        <v>52250178.17</v>
      </c>
      <c r="E14" s="76">
        <v>1049700239.92</v>
      </c>
      <c r="F14" s="76">
        <v>2189810.71</v>
      </c>
      <c r="G14" s="74">
        <f t="shared" si="0"/>
        <v>1104140228.8</v>
      </c>
    </row>
    <row r="15" spans="1:7" ht="15">
      <c r="A15" s="55"/>
      <c r="B15" s="75" t="s">
        <v>141</v>
      </c>
      <c r="C15" s="55" t="s">
        <v>141</v>
      </c>
      <c r="D15" s="76">
        <v>602243495.14</v>
      </c>
      <c r="E15" s="76">
        <v>316056663.6</v>
      </c>
      <c r="F15" s="76">
        <v>14593080.53</v>
      </c>
      <c r="G15" s="74">
        <f t="shared" si="0"/>
        <v>932893239.27</v>
      </c>
    </row>
    <row r="16" spans="1:7" ht="15">
      <c r="A16" s="55" t="s">
        <v>142</v>
      </c>
      <c r="B16" s="75"/>
      <c r="C16" s="55" t="s">
        <v>21</v>
      </c>
      <c r="D16" s="77">
        <f>SUM(D17:D23)</f>
        <v>11429293402.57</v>
      </c>
      <c r="E16" s="77">
        <f>SUM(E17:E23)</f>
        <v>1427712646.6999998</v>
      </c>
      <c r="F16" s="77">
        <f>SUM(F17:F23)</f>
        <v>3486324846</v>
      </c>
      <c r="G16" s="77">
        <f t="shared" si="0"/>
        <v>16343330895.27</v>
      </c>
    </row>
    <row r="17" spans="1:7" ht="15">
      <c r="A17" s="55"/>
      <c r="B17" s="75" t="s">
        <v>143</v>
      </c>
      <c r="C17" s="55" t="s">
        <v>143</v>
      </c>
      <c r="D17" s="76">
        <v>7339541814.18</v>
      </c>
      <c r="E17" s="76">
        <v>220536782.43</v>
      </c>
      <c r="F17" s="76">
        <v>50279746.56</v>
      </c>
      <c r="G17" s="74">
        <f t="shared" si="0"/>
        <v>7610358343.170001</v>
      </c>
    </row>
    <row r="18" spans="1:7" ht="15">
      <c r="A18" s="55"/>
      <c r="B18" s="75" t="s">
        <v>144</v>
      </c>
      <c r="C18" s="55" t="s">
        <v>144</v>
      </c>
      <c r="D18" s="76">
        <v>776460356.44</v>
      </c>
      <c r="E18" s="76">
        <v>380286985.13</v>
      </c>
      <c r="F18" s="76">
        <v>892037900.54</v>
      </c>
      <c r="G18" s="74">
        <f t="shared" si="0"/>
        <v>2048785242.1100001</v>
      </c>
    </row>
    <row r="19" spans="1:7" ht="15">
      <c r="A19" s="55"/>
      <c r="B19" s="75" t="s">
        <v>145</v>
      </c>
      <c r="C19" s="55" t="s">
        <v>146</v>
      </c>
      <c r="D19" s="76">
        <v>10656594.29</v>
      </c>
      <c r="E19" s="76">
        <v>0</v>
      </c>
      <c r="F19" s="76">
        <v>0</v>
      </c>
      <c r="G19" s="74">
        <f t="shared" si="0"/>
        <v>10656594.29</v>
      </c>
    </row>
    <row r="20" spans="1:3" ht="15">
      <c r="A20" s="55"/>
      <c r="B20" s="75" t="s">
        <v>147</v>
      </c>
      <c r="C20" s="55" t="s">
        <v>148</v>
      </c>
    </row>
    <row r="21" spans="1:7" ht="15">
      <c r="A21" s="55"/>
      <c r="B21" s="75"/>
      <c r="C21" s="55" t="s">
        <v>149</v>
      </c>
      <c r="D21" s="76">
        <v>178297446.94</v>
      </c>
      <c r="E21" s="76">
        <v>0</v>
      </c>
      <c r="F21" s="76">
        <f>2993544724.54-449813656.65</f>
        <v>2543731067.89</v>
      </c>
      <c r="G21" s="74">
        <f>SUM(D21:F21)</f>
        <v>2722028514.83</v>
      </c>
    </row>
    <row r="22" spans="1:7" ht="15">
      <c r="A22" s="55"/>
      <c r="B22" s="75" t="s">
        <v>150</v>
      </c>
      <c r="C22" s="55" t="s">
        <v>150</v>
      </c>
      <c r="D22" s="76">
        <v>10057208.31</v>
      </c>
      <c r="E22" s="76">
        <v>794688329.66</v>
      </c>
      <c r="F22" s="76">
        <v>0</v>
      </c>
      <c r="G22" s="74">
        <f>SUM(D22:F22)</f>
        <v>804745537.9699999</v>
      </c>
    </row>
    <row r="23" spans="1:7" ht="15">
      <c r="A23" s="55"/>
      <c r="B23" s="75" t="s">
        <v>151</v>
      </c>
      <c r="C23" s="55" t="s">
        <v>152</v>
      </c>
      <c r="D23" s="76">
        <v>3114279982.41</v>
      </c>
      <c r="E23" s="76">
        <v>32200549.48</v>
      </c>
      <c r="F23" s="76">
        <v>276131.01</v>
      </c>
      <c r="G23" s="74">
        <f>SUM(D23:F23)</f>
        <v>3146756662.9</v>
      </c>
    </row>
    <row r="24" spans="1:7" ht="15">
      <c r="A24" s="55" t="s">
        <v>153</v>
      </c>
      <c r="B24" s="75"/>
      <c r="C24" s="55" t="s">
        <v>154</v>
      </c>
      <c r="D24" s="77" t="s">
        <v>91</v>
      </c>
      <c r="E24" s="77"/>
      <c r="F24" s="77"/>
      <c r="G24" s="77"/>
    </row>
    <row r="25" spans="1:7" ht="15">
      <c r="A25" s="55" t="s">
        <v>91</v>
      </c>
      <c r="B25" s="75"/>
      <c r="C25" s="55" t="s">
        <v>155</v>
      </c>
      <c r="D25" s="78">
        <f>+D11-D16</f>
        <v>1248282343.7799988</v>
      </c>
      <c r="E25" s="78">
        <f>+E11-E16</f>
        <v>83554252.11000013</v>
      </c>
      <c r="F25" s="78">
        <f>+F11-F16</f>
        <v>-601069719.6999998</v>
      </c>
      <c r="G25" s="78">
        <f aca="true" t="shared" si="1" ref="G25:G32">SUM(D25:F25)</f>
        <v>730766876.1899991</v>
      </c>
    </row>
    <row r="26" spans="1:7" ht="15">
      <c r="A26" s="55" t="s">
        <v>156</v>
      </c>
      <c r="B26" s="75" t="s">
        <v>157</v>
      </c>
      <c r="C26" s="55" t="s">
        <v>157</v>
      </c>
      <c r="D26" s="76">
        <v>484529170.01</v>
      </c>
      <c r="E26" s="76">
        <v>29264196.24</v>
      </c>
      <c r="F26" s="76">
        <v>0</v>
      </c>
      <c r="G26" s="77">
        <f t="shared" si="1"/>
        <v>513793366.25</v>
      </c>
    </row>
    <row r="27" spans="1:7" ht="15">
      <c r="A27" s="55" t="s">
        <v>158</v>
      </c>
      <c r="B27" s="75"/>
      <c r="C27" s="55" t="s">
        <v>36</v>
      </c>
      <c r="D27" s="77">
        <f>SUM(D28:D30)</f>
        <v>524864634.41</v>
      </c>
      <c r="E27" s="77">
        <f>SUM(E28:E30)</f>
        <v>242316435.52</v>
      </c>
      <c r="F27" s="77">
        <f>SUM(F28:F30)</f>
        <v>3705805</v>
      </c>
      <c r="G27" s="77">
        <f t="shared" si="1"/>
        <v>770886874.9300001</v>
      </c>
    </row>
    <row r="28" spans="1:7" ht="15">
      <c r="A28" s="55"/>
      <c r="B28" s="75" t="s">
        <v>159</v>
      </c>
      <c r="C28" s="55" t="s">
        <v>160</v>
      </c>
      <c r="D28" s="76">
        <v>308010683.33</v>
      </c>
      <c r="E28" s="76">
        <v>218354131.96</v>
      </c>
      <c r="F28" s="76">
        <v>503946.29</v>
      </c>
      <c r="G28" s="74">
        <f t="shared" si="1"/>
        <v>526868761.58</v>
      </c>
    </row>
    <row r="29" spans="1:7" ht="15">
      <c r="A29" s="55"/>
      <c r="B29" s="75" t="s">
        <v>161</v>
      </c>
      <c r="C29" s="55" t="s">
        <v>162</v>
      </c>
      <c r="D29" s="76">
        <v>215027084.27</v>
      </c>
      <c r="E29" s="76">
        <v>8859621.39</v>
      </c>
      <c r="F29" s="76">
        <v>3201858.71</v>
      </c>
      <c r="G29" s="74">
        <f t="shared" si="1"/>
        <v>227088564.37000003</v>
      </c>
    </row>
    <row r="30" spans="1:7" ht="15">
      <c r="A30" s="55"/>
      <c r="B30" s="75" t="s">
        <v>163</v>
      </c>
      <c r="C30" s="55" t="s">
        <v>164</v>
      </c>
      <c r="D30" s="76">
        <v>1826866.81</v>
      </c>
      <c r="E30" s="76">
        <v>15102682.17</v>
      </c>
      <c r="F30" s="76">
        <v>0</v>
      </c>
      <c r="G30" s="74">
        <f t="shared" si="1"/>
        <v>16929548.98</v>
      </c>
    </row>
    <row r="31" spans="1:7" ht="15">
      <c r="A31" s="55" t="s">
        <v>165</v>
      </c>
      <c r="B31" s="75"/>
      <c r="C31" s="55" t="s">
        <v>166</v>
      </c>
      <c r="D31" s="78">
        <f>+D11+D26</f>
        <v>13162104916.359999</v>
      </c>
      <c r="E31" s="78">
        <f>+E11+E26</f>
        <v>1540531095.05</v>
      </c>
      <c r="F31" s="78">
        <f>+F11+F26</f>
        <v>2885255126.3</v>
      </c>
      <c r="G31" s="79">
        <f t="shared" si="1"/>
        <v>17587891137.71</v>
      </c>
    </row>
    <row r="32" spans="1:7" ht="15">
      <c r="A32" s="55" t="s">
        <v>167</v>
      </c>
      <c r="B32" s="75"/>
      <c r="C32" s="55" t="s">
        <v>168</v>
      </c>
      <c r="D32" s="78">
        <f>+D16+D27</f>
        <v>11954158036.98</v>
      </c>
      <c r="E32" s="78">
        <f>+E16+E27</f>
        <v>1670029082.2199998</v>
      </c>
      <c r="F32" s="78">
        <f>+F16+F27</f>
        <v>3490030651</v>
      </c>
      <c r="G32" s="79">
        <f t="shared" si="1"/>
        <v>17114217770.199999</v>
      </c>
    </row>
    <row r="33" spans="1:7" ht="15">
      <c r="A33" s="55" t="s">
        <v>169</v>
      </c>
      <c r="B33" s="75"/>
      <c r="C33" s="55" t="s">
        <v>170</v>
      </c>
      <c r="D33" s="74"/>
      <c r="E33" s="74"/>
      <c r="F33" s="74"/>
      <c r="G33" s="74"/>
    </row>
    <row r="34" spans="1:7" ht="15">
      <c r="A34" s="55"/>
      <c r="B34" s="75"/>
      <c r="C34" s="55" t="s">
        <v>171</v>
      </c>
      <c r="D34" s="74"/>
      <c r="E34" s="74"/>
      <c r="F34" s="74"/>
      <c r="G34" s="74"/>
    </row>
    <row r="35" spans="1:10" ht="15">
      <c r="A35" s="55"/>
      <c r="B35" s="75"/>
      <c r="C35" s="55" t="s">
        <v>172</v>
      </c>
      <c r="D35" s="78">
        <f>+D31-D32</f>
        <v>1207946879.3799992</v>
      </c>
      <c r="E35" s="78">
        <f>+E31-E32</f>
        <v>-129497987.16999984</v>
      </c>
      <c r="F35" s="78">
        <f>+F31-F32</f>
        <v>-604775524.6999998</v>
      </c>
      <c r="G35" s="78">
        <f>SUM(D35:F35)</f>
        <v>473673367.5099995</v>
      </c>
      <c r="J35" s="80"/>
    </row>
    <row r="36" spans="1:10" ht="15">
      <c r="A36" s="55" t="s">
        <v>173</v>
      </c>
      <c r="B36" s="75"/>
      <c r="C36" s="55" t="s">
        <v>174</v>
      </c>
      <c r="D36" s="78"/>
      <c r="E36" s="78"/>
      <c r="J36" s="80"/>
    </row>
    <row r="37" spans="1:10" ht="15">
      <c r="A37" s="55"/>
      <c r="B37" s="75"/>
      <c r="C37" s="55" t="s">
        <v>175</v>
      </c>
      <c r="D37" s="78"/>
      <c r="E37" s="78"/>
      <c r="F37" s="77">
        <v>449813656.65</v>
      </c>
      <c r="G37" s="77">
        <f>SUM(D37:F37)</f>
        <v>449813656.65</v>
      </c>
      <c r="J37" s="80"/>
    </row>
    <row r="38" spans="1:10" ht="15">
      <c r="A38" s="55" t="s">
        <v>176</v>
      </c>
      <c r="B38" s="75"/>
      <c r="C38" s="55" t="s">
        <v>177</v>
      </c>
      <c r="D38" s="78"/>
      <c r="E38" s="78"/>
      <c r="F38" s="78"/>
      <c r="G38" s="78"/>
      <c r="J38" s="80"/>
    </row>
    <row r="39" spans="1:10" ht="15">
      <c r="A39" s="55"/>
      <c r="B39" s="75"/>
      <c r="C39" s="55" t="s">
        <v>171</v>
      </c>
      <c r="D39" s="78"/>
      <c r="E39" s="78"/>
      <c r="F39" s="78"/>
      <c r="G39" s="78"/>
      <c r="J39" s="80"/>
    </row>
    <row r="40" spans="1:10" ht="15">
      <c r="A40" s="55"/>
      <c r="B40" s="75"/>
      <c r="C40" s="55" t="s">
        <v>178</v>
      </c>
      <c r="D40" s="78">
        <f>+D35-D36</f>
        <v>1207946879.3799992</v>
      </c>
      <c r="E40" s="78">
        <f>+E35-E36</f>
        <v>-129497987.16999984</v>
      </c>
      <c r="F40" s="78">
        <f>+F35-F37</f>
        <v>-1054589181.3499998</v>
      </c>
      <c r="G40" s="78">
        <f aca="true" t="shared" si="2" ref="G40:G65">SUM(D40:F40)</f>
        <v>23859710.859999537</v>
      </c>
      <c r="J40" s="80"/>
    </row>
    <row r="41" spans="1:10" ht="15">
      <c r="A41" s="73" t="s">
        <v>179</v>
      </c>
      <c r="B41" s="75" t="s">
        <v>180</v>
      </c>
      <c r="C41" s="55" t="s">
        <v>180</v>
      </c>
      <c r="D41" s="76">
        <v>134654981.35</v>
      </c>
      <c r="E41" s="76">
        <v>319136575.25</v>
      </c>
      <c r="F41" s="76">
        <v>347956072.06</v>
      </c>
      <c r="G41" s="77">
        <f t="shared" si="2"/>
        <v>801747628.6600001</v>
      </c>
      <c r="J41" s="80"/>
    </row>
    <row r="42" spans="1:10" ht="15">
      <c r="A42" s="73" t="s">
        <v>181</v>
      </c>
      <c r="B42" s="75" t="s">
        <v>182</v>
      </c>
      <c r="C42" s="55" t="s">
        <v>182</v>
      </c>
      <c r="D42" s="76">
        <v>830086474.2</v>
      </c>
      <c r="E42" s="76">
        <v>178785668.15</v>
      </c>
      <c r="F42" s="76">
        <v>0</v>
      </c>
      <c r="G42" s="74">
        <f t="shared" si="2"/>
        <v>1008872142.35</v>
      </c>
      <c r="I42" s="41"/>
      <c r="J42" s="80"/>
    </row>
    <row r="43" spans="1:10" ht="15.75" thickBot="1">
      <c r="A43" s="73" t="s">
        <v>183</v>
      </c>
      <c r="B43" s="73"/>
      <c r="C43" s="55" t="s">
        <v>184</v>
      </c>
      <c r="D43" s="81">
        <f>+D35+D41-D42</f>
        <v>512515386.529999</v>
      </c>
      <c r="E43" s="81">
        <f>+E35+E41-E42</f>
        <v>10852919.930000156</v>
      </c>
      <c r="F43" s="81">
        <f>+F40+F41-F42</f>
        <v>-706633109.2899997</v>
      </c>
      <c r="G43" s="81">
        <f t="shared" si="2"/>
        <v>-183264802.83000052</v>
      </c>
      <c r="J43" s="80"/>
    </row>
    <row r="44" spans="1:7" ht="15">
      <c r="A44" s="55" t="s">
        <v>185</v>
      </c>
      <c r="B44" s="73"/>
      <c r="C44" s="73" t="s">
        <v>186</v>
      </c>
      <c r="D44" s="82">
        <f>+D45+D56+D67</f>
        <v>3168119113.870001</v>
      </c>
      <c r="E44" s="82">
        <f>+E45+E56+E67</f>
        <v>364917687.9699998</v>
      </c>
      <c r="F44" s="82">
        <f>+F45+F56+F67</f>
        <v>898492011.1100001</v>
      </c>
      <c r="G44" s="82">
        <f t="shared" si="2"/>
        <v>4431528812.950001</v>
      </c>
    </row>
    <row r="45" spans="1:7" ht="15">
      <c r="A45" s="73"/>
      <c r="B45" s="73"/>
      <c r="C45" s="73" t="s">
        <v>187</v>
      </c>
      <c r="D45" s="82">
        <f>+D46+D47+D48+D49+D55</f>
        <v>298001969.06999993</v>
      </c>
      <c r="E45" s="82">
        <f>+E46+E47+E48+E49+E55</f>
        <v>0</v>
      </c>
      <c r="F45" s="82">
        <f>+F46+F47+F48+F49+F55</f>
        <v>0</v>
      </c>
      <c r="G45" s="83">
        <f t="shared" si="2"/>
        <v>298001969.06999993</v>
      </c>
    </row>
    <row r="46" spans="1:7" ht="15" hidden="1">
      <c r="A46" s="73"/>
      <c r="B46" s="75" t="s">
        <v>188</v>
      </c>
      <c r="C46" s="84" t="s">
        <v>189</v>
      </c>
      <c r="D46" s="82">
        <v>0</v>
      </c>
      <c r="E46" s="82">
        <v>0</v>
      </c>
      <c r="F46" s="82">
        <v>0</v>
      </c>
      <c r="G46" s="83">
        <f t="shared" si="2"/>
        <v>0</v>
      </c>
    </row>
    <row r="47" spans="1:7" ht="15" hidden="1">
      <c r="A47" s="73"/>
      <c r="B47" s="75" t="s">
        <v>190</v>
      </c>
      <c r="C47" s="84" t="s">
        <v>191</v>
      </c>
      <c r="D47" s="82">
        <v>0</v>
      </c>
      <c r="E47" s="82">
        <v>0</v>
      </c>
      <c r="F47" s="82">
        <v>0</v>
      </c>
      <c r="G47" s="83">
        <f t="shared" si="2"/>
        <v>0</v>
      </c>
    </row>
    <row r="48" spans="1:7" ht="15" hidden="1">
      <c r="A48" s="73"/>
      <c r="B48" s="75" t="s">
        <v>192</v>
      </c>
      <c r="C48" s="84" t="s">
        <v>193</v>
      </c>
      <c r="D48" s="82">
        <v>0</v>
      </c>
      <c r="E48" s="82">
        <v>0</v>
      </c>
      <c r="F48" s="82">
        <v>0</v>
      </c>
      <c r="G48" s="86">
        <f t="shared" si="2"/>
        <v>0</v>
      </c>
    </row>
    <row r="49" spans="1:7" ht="15">
      <c r="A49" s="73"/>
      <c r="B49" s="73"/>
      <c r="C49" s="84" t="s">
        <v>194</v>
      </c>
      <c r="D49" s="82">
        <f>SUM(D50:D54)</f>
        <v>298001969.06999993</v>
      </c>
      <c r="E49" s="82">
        <f>SUM(E50:E54)</f>
        <v>0</v>
      </c>
      <c r="F49" s="82">
        <f>SUM(F50:F54)</f>
        <v>0</v>
      </c>
      <c r="G49" s="86">
        <f t="shared" si="2"/>
        <v>298001969.06999993</v>
      </c>
    </row>
    <row r="50" spans="1:7" ht="15">
      <c r="A50" s="73"/>
      <c r="B50" s="75" t="s">
        <v>195</v>
      </c>
      <c r="C50" s="87" t="s">
        <v>196</v>
      </c>
      <c r="D50" s="82">
        <v>287482712.53</v>
      </c>
      <c r="E50" s="82">
        <v>0</v>
      </c>
      <c r="F50" s="82">
        <v>0</v>
      </c>
      <c r="G50" s="86">
        <f t="shared" si="2"/>
        <v>287482712.53</v>
      </c>
    </row>
    <row r="51" spans="1:7" ht="15">
      <c r="A51" s="73"/>
      <c r="B51" s="75" t="s">
        <v>197</v>
      </c>
      <c r="C51" s="87" t="s">
        <v>198</v>
      </c>
      <c r="D51" s="82">
        <v>1089999.96</v>
      </c>
      <c r="E51" s="82">
        <v>0</v>
      </c>
      <c r="F51" s="82">
        <v>0</v>
      </c>
      <c r="G51" s="86">
        <f t="shared" si="2"/>
        <v>1089999.96</v>
      </c>
    </row>
    <row r="52" spans="1:7" ht="15" hidden="1">
      <c r="A52" s="73"/>
      <c r="B52" s="75" t="s">
        <v>199</v>
      </c>
      <c r="C52" s="87" t="s">
        <v>200</v>
      </c>
      <c r="D52" s="82">
        <v>0</v>
      </c>
      <c r="E52" s="82">
        <v>0</v>
      </c>
      <c r="F52" s="82">
        <v>0</v>
      </c>
      <c r="G52" s="86">
        <f t="shared" si="2"/>
        <v>0</v>
      </c>
    </row>
    <row r="53" spans="1:7" ht="15">
      <c r="A53" s="73"/>
      <c r="B53" s="75" t="s">
        <v>201</v>
      </c>
      <c r="C53" s="87" t="s">
        <v>202</v>
      </c>
      <c r="D53" s="82">
        <v>9429256.58</v>
      </c>
      <c r="E53" s="82">
        <v>0</v>
      </c>
      <c r="F53" s="82">
        <v>0</v>
      </c>
      <c r="G53" s="86">
        <f t="shared" si="2"/>
        <v>9429256.58</v>
      </c>
    </row>
    <row r="54" spans="1:7" ht="15" hidden="1">
      <c r="A54" s="73"/>
      <c r="B54" s="75" t="s">
        <v>203</v>
      </c>
      <c r="C54" s="87" t="s">
        <v>204</v>
      </c>
      <c r="D54" s="82">
        <v>0</v>
      </c>
      <c r="E54" s="82">
        <v>0</v>
      </c>
      <c r="F54" s="82">
        <v>0</v>
      </c>
      <c r="G54" s="86">
        <f t="shared" si="2"/>
        <v>0</v>
      </c>
    </row>
    <row r="55" spans="1:7" ht="15" hidden="1">
      <c r="A55" s="73"/>
      <c r="B55" s="75" t="s">
        <v>205</v>
      </c>
      <c r="C55" s="84" t="s">
        <v>206</v>
      </c>
      <c r="D55" s="82">
        <v>0</v>
      </c>
      <c r="E55" s="82">
        <v>0</v>
      </c>
      <c r="F55" s="82">
        <v>0</v>
      </c>
      <c r="G55" s="86">
        <f t="shared" si="2"/>
        <v>0</v>
      </c>
    </row>
    <row r="56" spans="1:7" ht="15">
      <c r="A56" s="73"/>
      <c r="B56" s="73"/>
      <c r="C56" s="73" t="s">
        <v>207</v>
      </c>
      <c r="D56" s="82">
        <f>SUM(D57:D65)</f>
        <v>2870117144.800001</v>
      </c>
      <c r="E56" s="82">
        <f>SUM(E57:E65)</f>
        <v>364917687.9699998</v>
      </c>
      <c r="F56" s="82">
        <f>SUM(F57:F65)</f>
        <v>898492011.1100001</v>
      </c>
      <c r="G56" s="86">
        <f t="shared" si="2"/>
        <v>4133526843.880001</v>
      </c>
    </row>
    <row r="57" spans="1:7" ht="15" hidden="1">
      <c r="A57" s="73"/>
      <c r="B57" s="75" t="s">
        <v>208</v>
      </c>
      <c r="C57" s="84" t="s">
        <v>209</v>
      </c>
      <c r="D57" s="82">
        <v>0</v>
      </c>
      <c r="E57" s="82">
        <v>0</v>
      </c>
      <c r="F57" s="82">
        <v>0</v>
      </c>
      <c r="G57" s="83">
        <f t="shared" si="2"/>
        <v>0</v>
      </c>
    </row>
    <row r="58" spans="1:7" ht="15" hidden="1">
      <c r="A58" s="73"/>
      <c r="B58" s="75" t="s">
        <v>210</v>
      </c>
      <c r="C58" s="84" t="s">
        <v>211</v>
      </c>
      <c r="D58" s="82">
        <v>0</v>
      </c>
      <c r="E58" s="82">
        <v>0</v>
      </c>
      <c r="F58" s="82">
        <v>0</v>
      </c>
      <c r="G58" s="83">
        <f t="shared" si="2"/>
        <v>0</v>
      </c>
    </row>
    <row r="59" spans="1:7" ht="15" hidden="1">
      <c r="A59" s="73"/>
      <c r="B59" s="75" t="s">
        <v>212</v>
      </c>
      <c r="C59" s="84" t="s">
        <v>213</v>
      </c>
      <c r="D59" s="82">
        <v>0</v>
      </c>
      <c r="E59" s="82">
        <v>0</v>
      </c>
      <c r="F59" s="82">
        <v>0</v>
      </c>
      <c r="G59" s="83">
        <f t="shared" si="2"/>
        <v>0</v>
      </c>
    </row>
    <row r="60" spans="1:7" ht="15" hidden="1">
      <c r="A60" s="73"/>
      <c r="B60" s="75" t="s">
        <v>214</v>
      </c>
      <c r="C60" s="84" t="s">
        <v>215</v>
      </c>
      <c r="D60" s="82">
        <v>0</v>
      </c>
      <c r="E60" s="82">
        <v>0</v>
      </c>
      <c r="F60" s="82">
        <v>0</v>
      </c>
      <c r="G60" s="83">
        <f t="shared" si="2"/>
        <v>0</v>
      </c>
    </row>
    <row r="61" spans="1:7" ht="15" hidden="1">
      <c r="A61" s="73"/>
      <c r="B61" s="75" t="s">
        <v>216</v>
      </c>
      <c r="C61" s="84" t="s">
        <v>217</v>
      </c>
      <c r="D61" s="82">
        <v>0</v>
      </c>
      <c r="E61" s="82">
        <v>0</v>
      </c>
      <c r="F61" s="82">
        <v>0</v>
      </c>
      <c r="G61" s="83">
        <f t="shared" si="2"/>
        <v>0</v>
      </c>
    </row>
    <row r="62" spans="1:7" ht="15" hidden="1">
      <c r="A62" s="73"/>
      <c r="B62" s="75" t="s">
        <v>218</v>
      </c>
      <c r="C62" s="84" t="s">
        <v>219</v>
      </c>
      <c r="D62" s="82">
        <v>0</v>
      </c>
      <c r="E62" s="82">
        <v>0</v>
      </c>
      <c r="F62" s="82">
        <v>0</v>
      </c>
      <c r="G62" s="83">
        <f t="shared" si="2"/>
        <v>0</v>
      </c>
    </row>
    <row r="63" spans="1:7" ht="15">
      <c r="A63" s="73"/>
      <c r="B63" s="84" t="s">
        <v>220</v>
      </c>
      <c r="C63" s="84" t="s">
        <v>220</v>
      </c>
      <c r="D63" s="82">
        <v>2835656491.460001</v>
      </c>
      <c r="E63" s="82">
        <v>364917687.9699998</v>
      </c>
      <c r="F63" s="82">
        <v>898492011.1100001</v>
      </c>
      <c r="G63" s="83">
        <f t="shared" si="2"/>
        <v>4099066190.540001</v>
      </c>
    </row>
    <row r="64" spans="1:7" ht="15">
      <c r="A64" s="73"/>
      <c r="B64" s="75" t="s">
        <v>221</v>
      </c>
      <c r="C64" s="84" t="s">
        <v>222</v>
      </c>
      <c r="D64" s="82">
        <v>34460653.34</v>
      </c>
      <c r="E64" s="82">
        <v>0</v>
      </c>
      <c r="F64" s="82">
        <v>0</v>
      </c>
      <c r="G64" s="83">
        <f t="shared" si="2"/>
        <v>34460653.34</v>
      </c>
    </row>
    <row r="65" spans="1:7" ht="15" hidden="1">
      <c r="A65" s="73"/>
      <c r="B65" s="75" t="s">
        <v>223</v>
      </c>
      <c r="C65" s="84" t="s">
        <v>224</v>
      </c>
      <c r="D65" s="82">
        <v>0</v>
      </c>
      <c r="E65" s="82">
        <v>0</v>
      </c>
      <c r="F65" s="82">
        <v>0</v>
      </c>
      <c r="G65" s="83">
        <f t="shared" si="2"/>
        <v>0</v>
      </c>
    </row>
    <row r="66" spans="1:7" ht="6.75" customHeight="1" hidden="1">
      <c r="A66" s="73"/>
      <c r="B66" s="88"/>
      <c r="C66" s="84"/>
      <c r="D66" s="82"/>
      <c r="E66" s="82"/>
      <c r="F66" s="82"/>
      <c r="G66" s="83"/>
    </row>
    <row r="67" spans="1:7" ht="15" hidden="1">
      <c r="A67" s="73"/>
      <c r="B67" s="75" t="s">
        <v>225</v>
      </c>
      <c r="C67" s="73" t="s">
        <v>226</v>
      </c>
      <c r="D67" s="82">
        <v>0</v>
      </c>
      <c r="E67" s="82">
        <v>0</v>
      </c>
      <c r="F67" s="82">
        <v>0</v>
      </c>
      <c r="G67" s="83">
        <f aca="true" t="shared" si="3" ref="G67:G78">SUM(D67:F67)</f>
        <v>0</v>
      </c>
    </row>
    <row r="68" spans="1:7" ht="15">
      <c r="A68" s="73" t="s">
        <v>227</v>
      </c>
      <c r="B68" s="73"/>
      <c r="C68" s="73" t="s">
        <v>228</v>
      </c>
      <c r="D68" s="82">
        <f>+D69+D79+D89</f>
        <v>3680634500.400001</v>
      </c>
      <c r="E68" s="82">
        <f>+E69+E79+E89</f>
        <v>375770607.89999986</v>
      </c>
      <c r="F68" s="82">
        <f>+F69+F79+F89</f>
        <v>191858901.82000017</v>
      </c>
      <c r="G68" s="83">
        <f t="shared" si="3"/>
        <v>4248264010.1200013</v>
      </c>
    </row>
    <row r="69" spans="1:7" ht="15">
      <c r="A69" s="89"/>
      <c r="B69" s="75"/>
      <c r="C69" s="73" t="s">
        <v>164</v>
      </c>
      <c r="D69" s="85">
        <f>+D70+D71+D72+D73+D78</f>
        <v>3520087502.510001</v>
      </c>
      <c r="E69" s="85">
        <f>+E70+E71+E72+E73+E78</f>
        <v>375770607.89999986</v>
      </c>
      <c r="F69" s="85">
        <f>+F70+F71+F72+F73+F78</f>
        <v>191858901.82000017</v>
      </c>
      <c r="G69" s="83">
        <f t="shared" si="3"/>
        <v>4087717012.230001</v>
      </c>
    </row>
    <row r="70" spans="1:7" ht="15" hidden="1">
      <c r="A70" s="89"/>
      <c r="B70" s="89" t="s">
        <v>229</v>
      </c>
      <c r="C70" s="84" t="s">
        <v>230</v>
      </c>
      <c r="D70" s="85">
        <v>0</v>
      </c>
      <c r="E70" s="85">
        <v>0</v>
      </c>
      <c r="F70" s="85">
        <v>0</v>
      </c>
      <c r="G70" s="83">
        <f t="shared" si="3"/>
        <v>0</v>
      </c>
    </row>
    <row r="71" spans="1:7" ht="15" hidden="1">
      <c r="A71" s="89"/>
      <c r="B71" s="89" t="s">
        <v>231</v>
      </c>
      <c r="C71" s="84" t="s">
        <v>232</v>
      </c>
      <c r="D71" s="85">
        <v>0</v>
      </c>
      <c r="E71" s="85">
        <v>0</v>
      </c>
      <c r="F71" s="85">
        <v>0</v>
      </c>
      <c r="G71" s="83">
        <f t="shared" si="3"/>
        <v>0</v>
      </c>
    </row>
    <row r="72" spans="1:7" ht="15" hidden="1">
      <c r="A72" s="89"/>
      <c r="B72" s="89" t="s">
        <v>233</v>
      </c>
      <c r="C72" s="84" t="s">
        <v>234</v>
      </c>
      <c r="D72" s="85">
        <v>0</v>
      </c>
      <c r="E72" s="85">
        <v>0</v>
      </c>
      <c r="F72" s="85">
        <v>0</v>
      </c>
      <c r="G72" s="83">
        <f t="shared" si="3"/>
        <v>0</v>
      </c>
    </row>
    <row r="73" spans="1:7" ht="15">
      <c r="A73" s="89"/>
      <c r="B73" s="75"/>
      <c r="C73" s="84" t="s">
        <v>235</v>
      </c>
      <c r="D73" s="85">
        <f>SUM(D74:D77)</f>
        <v>3520087502.510001</v>
      </c>
      <c r="E73" s="85">
        <f>SUM(E74:E77)</f>
        <v>375770607.89999986</v>
      </c>
      <c r="F73" s="85">
        <f>SUM(F74:F77)</f>
        <v>191858901.82000017</v>
      </c>
      <c r="G73" s="85">
        <f t="shared" si="3"/>
        <v>4087717012.230001</v>
      </c>
    </row>
    <row r="74" spans="1:7" ht="15">
      <c r="A74" s="89"/>
      <c r="B74" s="89" t="s">
        <v>236</v>
      </c>
      <c r="C74" s="87" t="s">
        <v>237</v>
      </c>
      <c r="D74" s="85">
        <v>3508526134.220001</v>
      </c>
      <c r="E74" s="85">
        <v>375770607.89999986</v>
      </c>
      <c r="F74" s="85">
        <v>191858901.82000017</v>
      </c>
      <c r="G74" s="86">
        <f t="shared" si="3"/>
        <v>4076155643.940001</v>
      </c>
    </row>
    <row r="75" spans="1:7" ht="15">
      <c r="A75" s="89"/>
      <c r="B75" s="89" t="s">
        <v>238</v>
      </c>
      <c r="C75" s="87" t="s">
        <v>239</v>
      </c>
      <c r="D75" s="85">
        <v>10250000</v>
      </c>
      <c r="E75" s="85">
        <v>0</v>
      </c>
      <c r="F75" s="85">
        <v>0</v>
      </c>
      <c r="G75" s="85">
        <f t="shared" si="3"/>
        <v>10250000</v>
      </c>
    </row>
    <row r="76" spans="1:7" ht="15" hidden="1">
      <c r="A76" s="89"/>
      <c r="B76" s="89" t="s">
        <v>240</v>
      </c>
      <c r="C76" s="87" t="s">
        <v>241</v>
      </c>
      <c r="D76" s="85">
        <v>0</v>
      </c>
      <c r="E76" s="85">
        <v>0</v>
      </c>
      <c r="F76" s="85">
        <v>0</v>
      </c>
      <c r="G76" s="85">
        <f t="shared" si="3"/>
        <v>0</v>
      </c>
    </row>
    <row r="77" spans="1:7" ht="15">
      <c r="A77" s="89"/>
      <c r="B77" s="89" t="s">
        <v>242</v>
      </c>
      <c r="C77" s="87" t="s">
        <v>243</v>
      </c>
      <c r="D77" s="85">
        <v>1311368.29</v>
      </c>
      <c r="E77" s="85">
        <v>0</v>
      </c>
      <c r="F77" s="85">
        <v>0</v>
      </c>
      <c r="G77" s="85">
        <f t="shared" si="3"/>
        <v>1311368.29</v>
      </c>
    </row>
    <row r="78" spans="1:7" ht="15" hidden="1">
      <c r="A78" s="89"/>
      <c r="B78" s="89" t="s">
        <v>244</v>
      </c>
      <c r="C78" s="84" t="s">
        <v>245</v>
      </c>
      <c r="D78" s="85">
        <v>0</v>
      </c>
      <c r="E78" s="85">
        <v>0</v>
      </c>
      <c r="F78" s="85">
        <v>0</v>
      </c>
      <c r="G78" s="85">
        <f t="shared" si="3"/>
        <v>0</v>
      </c>
    </row>
    <row r="79" spans="1:7" ht="15">
      <c r="A79" s="89"/>
      <c r="B79" s="75"/>
      <c r="C79" s="73" t="s">
        <v>246</v>
      </c>
      <c r="D79" s="85">
        <f>SUM(D80:D87)</f>
        <v>160546997.89000002</v>
      </c>
      <c r="E79" s="85">
        <f>SUM(E80:E87)</f>
        <v>0</v>
      </c>
      <c r="F79" s="85">
        <f>SUM(F80:F87)</f>
        <v>0</v>
      </c>
      <c r="G79" s="85">
        <f aca="true" t="shared" si="4" ref="G79:G87">SUM(D79:F79)</f>
        <v>160546997.89000002</v>
      </c>
    </row>
    <row r="80" spans="1:7" ht="15" hidden="1">
      <c r="A80" s="89"/>
      <c r="B80" s="89" t="s">
        <v>247</v>
      </c>
      <c r="C80" s="84" t="s">
        <v>248</v>
      </c>
      <c r="D80" s="85">
        <v>0</v>
      </c>
      <c r="E80" s="85">
        <v>0</v>
      </c>
      <c r="F80" s="85">
        <v>0</v>
      </c>
      <c r="G80" s="85">
        <f t="shared" si="4"/>
        <v>0</v>
      </c>
    </row>
    <row r="81" spans="1:7" ht="15" hidden="1">
      <c r="A81" s="89"/>
      <c r="B81" s="89" t="s">
        <v>249</v>
      </c>
      <c r="C81" s="84" t="s">
        <v>250</v>
      </c>
      <c r="D81" s="85">
        <v>0</v>
      </c>
      <c r="E81" s="85">
        <v>0</v>
      </c>
      <c r="F81" s="85">
        <v>0</v>
      </c>
      <c r="G81" s="85">
        <f t="shared" si="4"/>
        <v>0</v>
      </c>
    </row>
    <row r="82" spans="1:7" ht="15" hidden="1">
      <c r="A82" s="89"/>
      <c r="B82" s="89" t="s">
        <v>251</v>
      </c>
      <c r="C82" s="84" t="s">
        <v>252</v>
      </c>
      <c r="D82" s="85">
        <v>0</v>
      </c>
      <c r="E82" s="85">
        <v>0</v>
      </c>
      <c r="F82" s="85">
        <v>0</v>
      </c>
      <c r="G82" s="85">
        <f t="shared" si="4"/>
        <v>0</v>
      </c>
    </row>
    <row r="83" spans="1:7" ht="15" hidden="1">
      <c r="A83" s="89"/>
      <c r="B83" s="89" t="s">
        <v>253</v>
      </c>
      <c r="C83" s="84" t="s">
        <v>254</v>
      </c>
      <c r="D83" s="85">
        <v>0</v>
      </c>
      <c r="E83" s="85">
        <v>0</v>
      </c>
      <c r="F83" s="85">
        <v>0</v>
      </c>
      <c r="G83" s="86">
        <f t="shared" si="4"/>
        <v>0</v>
      </c>
    </row>
    <row r="84" spans="1:7" ht="15">
      <c r="A84" s="89"/>
      <c r="B84" s="89" t="s">
        <v>255</v>
      </c>
      <c r="C84" s="84" t="s">
        <v>256</v>
      </c>
      <c r="D84" s="85">
        <v>9018211.09</v>
      </c>
      <c r="E84" s="85">
        <v>0</v>
      </c>
      <c r="F84" s="85">
        <v>0</v>
      </c>
      <c r="G84" s="85">
        <f t="shared" si="4"/>
        <v>9018211.09</v>
      </c>
    </row>
    <row r="85" spans="1:7" ht="15" hidden="1">
      <c r="A85" s="89"/>
      <c r="B85" s="89" t="s">
        <v>257</v>
      </c>
      <c r="C85" s="84" t="s">
        <v>258</v>
      </c>
      <c r="D85" s="85">
        <v>0</v>
      </c>
      <c r="E85" s="85">
        <v>0</v>
      </c>
      <c r="F85" s="85">
        <v>0</v>
      </c>
      <c r="G85" s="86">
        <f t="shared" si="4"/>
        <v>0</v>
      </c>
    </row>
    <row r="86" spans="1:7" ht="15">
      <c r="A86" s="89"/>
      <c r="B86" s="89" t="s">
        <v>259</v>
      </c>
      <c r="C86" s="84" t="s">
        <v>260</v>
      </c>
      <c r="D86" s="85">
        <v>151528786.8</v>
      </c>
      <c r="E86" s="85">
        <v>0</v>
      </c>
      <c r="F86" s="85">
        <v>0</v>
      </c>
      <c r="G86" s="85">
        <f t="shared" si="4"/>
        <v>151528786.8</v>
      </c>
    </row>
    <row r="87" spans="1:7" ht="15" hidden="1">
      <c r="A87" s="89"/>
      <c r="B87" s="89" t="s">
        <v>261</v>
      </c>
      <c r="C87" s="84" t="s">
        <v>262</v>
      </c>
      <c r="D87" s="85">
        <v>0</v>
      </c>
      <c r="E87" s="85">
        <v>0</v>
      </c>
      <c r="F87" s="85">
        <v>0</v>
      </c>
      <c r="G87" s="85">
        <f t="shared" si="4"/>
        <v>0</v>
      </c>
    </row>
    <row r="88" spans="1:7" ht="6.75" customHeight="1" hidden="1">
      <c r="A88" s="89"/>
      <c r="C88" s="84"/>
      <c r="D88" s="86"/>
      <c r="E88" s="86"/>
      <c r="F88" s="86"/>
      <c r="G88" s="86"/>
    </row>
    <row r="89" spans="1:7" ht="15" hidden="1">
      <c r="A89" s="89"/>
      <c r="B89" s="89" t="s">
        <v>263</v>
      </c>
      <c r="C89" s="73" t="s">
        <v>264</v>
      </c>
      <c r="D89" s="85">
        <v>0</v>
      </c>
      <c r="E89" s="85">
        <v>0</v>
      </c>
      <c r="F89" s="85">
        <v>0</v>
      </c>
      <c r="G89" s="85">
        <f>SUM(D89:F89)</f>
        <v>0</v>
      </c>
    </row>
    <row r="90" spans="1:7" ht="15">
      <c r="A90" s="89"/>
      <c r="B90" s="75" t="s">
        <v>265</v>
      </c>
      <c r="C90" s="73" t="s">
        <v>266</v>
      </c>
      <c r="D90" s="85">
        <v>0</v>
      </c>
      <c r="E90" s="85">
        <v>0</v>
      </c>
      <c r="F90" s="85">
        <v>0</v>
      </c>
      <c r="G90" s="85">
        <f>SUM(D90:F90)</f>
        <v>0</v>
      </c>
    </row>
    <row r="91" spans="1:7" ht="15">
      <c r="A91" s="89"/>
      <c r="B91" s="75" t="s">
        <v>267</v>
      </c>
      <c r="C91" s="73" t="s">
        <v>268</v>
      </c>
      <c r="D91" s="85">
        <v>0</v>
      </c>
      <c r="E91" s="85">
        <v>0</v>
      </c>
      <c r="F91" s="85">
        <v>0</v>
      </c>
      <c r="G91" s="83">
        <f>SUM(D91:F91)</f>
        <v>0</v>
      </c>
    </row>
    <row r="92" spans="1:7" ht="15.75" customHeight="1" thickBot="1">
      <c r="A92" s="73" t="s">
        <v>269</v>
      </c>
      <c r="B92" s="73"/>
      <c r="C92" s="90" t="s">
        <v>270</v>
      </c>
      <c r="D92" s="91">
        <f>+D44-D68+D90-D91</f>
        <v>-512515386.5300002</v>
      </c>
      <c r="E92" s="91">
        <f>+E44-E68+E90-E91</f>
        <v>-10852919.930000067</v>
      </c>
      <c r="F92" s="91">
        <f>+F44-F68+F90-F91</f>
        <v>706633109.29</v>
      </c>
      <c r="G92" s="91">
        <f>SUM(D92:F92)</f>
        <v>183264802.8299997</v>
      </c>
    </row>
    <row r="93" spans="1:7" ht="6.75" customHeight="1" hidden="1">
      <c r="A93" s="73"/>
      <c r="B93" s="73"/>
      <c r="C93" s="90"/>
      <c r="D93" s="86"/>
      <c r="E93" s="86"/>
      <c r="F93" s="86"/>
      <c r="G93" s="86"/>
    </row>
    <row r="94" spans="1:7" ht="15" hidden="1">
      <c r="A94" s="73" t="s">
        <v>271</v>
      </c>
      <c r="B94" s="73"/>
      <c r="C94" s="90" t="s">
        <v>272</v>
      </c>
      <c r="D94" s="86"/>
      <c r="E94" s="86"/>
      <c r="F94" s="86"/>
      <c r="G94" s="86"/>
    </row>
    <row r="95" spans="1:7" ht="15.75" hidden="1" thickBot="1">
      <c r="A95" s="73"/>
      <c r="B95" s="73"/>
      <c r="C95" s="90" t="s">
        <v>273</v>
      </c>
      <c r="D95" s="92">
        <f>D43+D92</f>
        <v>-1.1920928955078125E-06</v>
      </c>
      <c r="E95" s="92">
        <f>E43+E92</f>
        <v>8.940696716308594E-08</v>
      </c>
      <c r="F95" s="92">
        <f>F43+F92</f>
        <v>0</v>
      </c>
      <c r="G95" s="92">
        <f>SUM(D95:F95)</f>
        <v>-1.1026859283447266E-06</v>
      </c>
    </row>
    <row r="96" spans="1:7" ht="15">
      <c r="A96" s="73"/>
      <c r="B96" s="73"/>
      <c r="C96" s="90"/>
      <c r="D96" s="93"/>
      <c r="E96" s="93"/>
      <c r="F96" s="93"/>
      <c r="G96" s="93"/>
    </row>
    <row r="97" spans="1:7" ht="43.5" customHeight="1">
      <c r="A97" s="100" t="s">
        <v>59</v>
      </c>
      <c r="B97" s="100"/>
      <c r="C97" s="100"/>
      <c r="D97" s="100"/>
      <c r="E97" s="100"/>
      <c r="F97" s="100"/>
      <c r="G97" s="100"/>
    </row>
    <row r="98" ht="15">
      <c r="A98" t="s">
        <v>16</v>
      </c>
    </row>
    <row r="99" ht="15">
      <c r="A99" s="3" t="s">
        <v>17</v>
      </c>
    </row>
    <row r="102" ht="15">
      <c r="C102" s="101"/>
    </row>
  </sheetData>
  <sheetProtection/>
  <mergeCells count="1">
    <mergeCell ref="A97:G97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2014-07-07T16:32:08Z</dcterms:modified>
  <cp:category/>
  <cp:version/>
  <cp:contentType/>
  <cp:contentStatus/>
</cp:coreProperties>
</file>